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2" activeTab="4"/>
  </bookViews>
  <sheets>
    <sheet name="Sheet1" sheetId="1" state="hidden" r:id="rId1"/>
    <sheet name="Sheet4" sheetId="2" state="hidden" r:id="rId2"/>
    <sheet name="คำอธิบาย" sheetId="3" r:id="rId3"/>
    <sheet name="ข้อมูล" sheetId="4" r:id="rId4"/>
    <sheet name="ข้อมูล%การเลื่อน" sheetId="5" r:id="rId5"/>
    <sheet name="ข้อมูลหลัก" sheetId="6" r:id="rId6"/>
  </sheets>
  <definedNames>
    <definedName name="_xlnm.Print_Area" localSheetId="3">'ข้อมูล'!$A$1:$T$29</definedName>
    <definedName name="_xlnm.Print_Area" localSheetId="4">'ข้อมูล%การเลื่อน'!$A$1:$N$9</definedName>
    <definedName name="_xlnm.Print_Area" localSheetId="5">'ข้อมูลหลัก'!$A$1:$L$11</definedName>
    <definedName name="_xlnm.Print_Area" localSheetId="2">'คำอธิบาย'!$B$1:$R$54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<sst xmlns="http://schemas.openxmlformats.org/spreadsheetml/2006/main" count="528" uniqueCount="268">
  <si>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</si>
  <si>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</si>
  <si>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</si>
  <si>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</si>
  <si>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</si>
  <si>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</si>
  <si>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</si>
  <si>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</si>
  <si>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</si>
  <si>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</si>
  <si>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</si>
  <si>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</si>
  <si>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</si>
  <si>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</si>
  <si>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</si>
  <si>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</si>
  <si>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</si>
  <si>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</si>
  <si>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</si>
  <si>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</si>
  <si>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</si>
  <si>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</si>
  <si>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</si>
  <si>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</si>
  <si>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</si>
  <si>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</si>
  <si>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</si>
  <si>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</si>
  <si>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</si>
  <si>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</si>
  <si>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</si>
  <si>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</si>
  <si>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</si>
  <si>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</si>
  <si>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</si>
  <si>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</si>
  <si>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</si>
  <si>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</si>
  <si>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</si>
  <si>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</si>
  <si>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</si>
  <si>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</si>
  <si>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</si>
  <si>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</si>
  <si>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</si>
  <si>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</si>
  <si>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</si>
  <si>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</si>
  <si>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</si>
  <si>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</si>
  <si>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</si>
  <si>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</si>
  <si>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</si>
  <si>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</si>
  <si>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</si>
  <si>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</si>
  <si>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</si>
  <si>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</si>
  <si>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</si>
  <si>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</si>
  <si>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</si>
  <si>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</si>
  <si>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</si>
  <si>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</si>
  <si>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</si>
  <si>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</si>
  <si>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</si>
  <si>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</si>
  <si>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</si>
  <si>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</si>
  <si>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</si>
  <si>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</si>
  <si>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</si>
  <si>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</si>
  <si>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</si>
  <si>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</si>
  <si>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</si>
  <si>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</si>
  <si>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</si>
  <si>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</si>
  <si>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</si>
  <si>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</si>
  <si>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</si>
  <si>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</si>
  <si>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</si>
  <si>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</si>
  <si>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</si>
  <si>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</si>
  <si>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</si>
  <si>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</si>
  <si>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</si>
  <si>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</si>
  <si>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</si>
  <si>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</si>
  <si>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</si>
  <si>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</si>
  <si>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</si>
  <si>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</si>
  <si>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</si>
  <si>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</si>
  <si>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</si>
  <si>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</si>
  <si>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</si>
  <si>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</si>
  <si>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</si>
  <si>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</si>
  <si>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</si>
  <si>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</si>
  <si>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</si>
  <si>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</si>
  <si>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</si>
  <si>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</si>
  <si>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</si>
  <si>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</si>
  <si>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</si>
  <si>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</si>
  <si>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</si>
  <si>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</si>
  <si>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</si>
  <si>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คะแนน max</t>
  </si>
  <si>
    <t>คะแนน min</t>
  </si>
  <si>
    <t>เงินเต็มชั้น</t>
  </si>
  <si>
    <t>จำนวนคนรวม</t>
  </si>
  <si>
    <t>ใช้ไป</t>
  </si>
  <si>
    <t>ระดับผลการประเมินย่อย ที่หน่วยงานกำหนด</t>
  </si>
  <si>
    <t>คน</t>
  </si>
  <si>
    <t>คอลัมน์ F</t>
  </si>
  <si>
    <t>คอลัมน์ G</t>
  </si>
  <si>
    <t>คอลัมน์ C</t>
  </si>
  <si>
    <t>คอลัมน์ D</t>
  </si>
  <si>
    <t>การคีย์ช่วงคะแนนให้คีย์จากช่วงคะแนนน้อยไปหาช่วงคะแนนมาก</t>
  </si>
  <si>
    <t>คอลัมน์ N</t>
  </si>
  <si>
    <t>หมายเหตุ หน่วยงานสามารถคีย์ได้เอง</t>
  </si>
  <si>
    <t>คอลัมน์ A</t>
  </si>
  <si>
    <t>คอลัมน์ B</t>
  </si>
  <si>
    <t>คอลัมน์ E</t>
  </si>
  <si>
    <t>ลำดับที่ข้อมูลพนักงานราชการ</t>
  </si>
  <si>
    <t>ชื่อ - สกุล</t>
  </si>
  <si>
    <t>ชื่อตำแหน่ง</t>
  </si>
  <si>
    <t>สีที่หัวตารางมีความหมายดังนี้</t>
  </si>
  <si>
    <t>ข้อมูลที่หน่วยงานต้องคีย์ หรือนำเข้าเอง</t>
  </si>
  <si>
    <t>คำอธิบาย Sheet ข้อมูล</t>
  </si>
  <si>
    <t>คำอธิบาย Sheet ข้อมูล%การเลื่อน</t>
  </si>
  <si>
    <t>คำอธิบายการใช้งาน</t>
  </si>
  <si>
    <t>สีเขียว</t>
  </si>
  <si>
    <t>sheet คำอธิบาย</t>
  </si>
  <si>
    <t>sheet ข้อมูล</t>
  </si>
  <si>
    <t>sheet ข้อมูลหลัก</t>
  </si>
  <si>
    <t>คือ  ระดับผลการประเมินหลักตามที่ประกาศฯ คพร. กำหนด</t>
  </si>
  <si>
    <t>คือ ชื่อระดับผลการประเมินย่อยที่หน่วยงานกำหนดตามความเหมาะสม</t>
  </si>
  <si>
    <t>ระดับผลการประเมินหลักตามที่ คพร.  กำหนด</t>
  </si>
  <si>
    <t>ลำดับที่</t>
  </si>
  <si>
    <t>เลขที่
ตำแหน่ง</t>
  </si>
  <si>
    <t>ร้อยละ
ที่ได้เลื่อน</t>
  </si>
  <si>
    <t>จำนวนเงิน
ที่ได้เลื่อน</t>
  </si>
  <si>
    <t>ค่าตอบแทน
ที่ได้รับ</t>
  </si>
  <si>
    <t>ค่าตอบแทน
เต็มขั้น</t>
  </si>
  <si>
    <t>ระดับการ
ประเมิน</t>
  </si>
  <si>
    <t>จำนวนเงิน
ที่ได้เลื่อน
(ปัดเศษ)</t>
  </si>
  <si>
    <t>ร้อยละที่ใช้ในการเลื่อนเงินเดือน</t>
  </si>
  <si>
    <t>สีแดง</t>
  </si>
  <si>
    <t>ชื่อระดับ
ผลการประเมินหลัก</t>
  </si>
  <si>
    <t>- บริการ</t>
  </si>
  <si>
    <t>- เทคนิคทั่วไป</t>
  </si>
  <si>
    <t>- เทคนิคพิเศษ</t>
  </si>
  <si>
    <t>- บริหารทั่วไป</t>
  </si>
  <si>
    <t>- วิชาชีพเฉพาะ</t>
  </si>
  <si>
    <t>- เชี่ยวชาญเฉพาะ</t>
  </si>
  <si>
    <t>กรุณาคีย์ตามรายการด้านล้างนี้ เนื่องจากจำเป็นต้องใช้เพื่อค้นหาค่าตอบแทนเต็มขั้น ในคอลัมน์ L</t>
  </si>
  <si>
    <t>***</t>
  </si>
  <si>
    <t>- คำอธิบายรายละเอียดการต่างๆ ของไฟล์นี้</t>
  </si>
  <si>
    <t>- ข้อมูลพนักงานข้าราชการที่หน่วยงานเตรียมเพื่อคำนวนวงเงินในการเลื่อนค่าตอบแทน</t>
  </si>
  <si>
    <t xml:space="preserve">คอลัมน์ A - G หน่วยงานต้องคีย์ หรือนำเข้าข้อมูล </t>
  </si>
  <si>
    <t>ค่าตอบแทน
ปัจจุบัน
***</t>
  </si>
  <si>
    <t>คะแนน
ประเมิน
***</t>
  </si>
  <si>
    <t>กลุ่มงาน
***</t>
  </si>
  <si>
    <r>
      <t xml:space="preserve">Sheet ข้อมูลหลัก </t>
    </r>
    <r>
      <rPr>
        <u val="single"/>
        <sz val="18"/>
        <rFont val="TH SarabunPSK"/>
        <family val="2"/>
      </rPr>
      <t>แสดงข้อมูลช่วงคะแนนการประเมินผลการปฏิบัติงานตามประกาศฯ ที่ คพร. กำหนดเป็นเกณฑ์ไว้และตารางข้อมูลค่าตอบแทนเต็มขั้น(ห้ามปรับแก้ไข)</t>
    </r>
  </si>
  <si>
    <t>sheet ข้อมูล%การเลื่อน</t>
  </si>
  <si>
    <t>ไฟล์นี้ประกอบด้วย 4 Sheet ดังนี้</t>
  </si>
  <si>
    <t>จำนวนคนรวมที่อยู่ในแต่ละช่วงคะแนน</t>
  </si>
  <si>
    <t>จำนวน
เงินรวมที่ใช้
ในการเลื่อน
แต่ละช่วงคะแนน</t>
  </si>
  <si>
    <r>
      <rPr>
        <b/>
        <u val="single"/>
        <sz val="18"/>
        <rFont val="TH SarabunPSK"/>
        <family val="2"/>
      </rPr>
      <t>ข้อควรระวัง</t>
    </r>
    <r>
      <rPr>
        <sz val="18"/>
        <rFont val="TH SarabunPSK"/>
        <family val="2"/>
      </rPr>
      <t xml:space="preserve"> ช่วงคะแนน min - max ในแต่ละระดับผลการประเมินย่อย ต้องไม่ทับซ้อน และ ขาดช่วงกัน อาจทำให้การคำนวนผิดพลาดได้ เช่น</t>
    </r>
  </si>
  <si>
    <t>ชื่อกลุ่มงาน ( ใช้ในการตรวจสอบค่าตอบแทนเต็มขั้น )</t>
  </si>
  <si>
    <t>คอลัมน์ที่มีการใส่สูตรการคำนวนไว้ (ห้ามปรับแก้ไข สามารถคัดลอกลงด้านล่างได้หากข้อมูลที่ต้องการคำนวนมีจำนวนมากกว่าตัวอย่าง)</t>
  </si>
  <si>
    <t>( *** คือ คอลัมน์ที่ต้องคีย์ให้ถูกต้องตามเกณฑ์ เนื่องจากเป็นคอลัมน์ที่ใช้ในการคำนวน )</t>
  </si>
  <si>
    <t>ค่าตอบแทนปัจจุบัน ( ใช้ในการคำนวนวงเงิน และค่าตอบแทนที่ได้เลื่อน )</t>
  </si>
  <si>
    <t>คอลัมน์ H - M ระบบจะคำนวน ตามที่หน่วยงานกำหนดให้อัตโนมัติ หากมีจำนวนคนเกินจำนวนตามตัวอย่างให้คัดลอกสูตรลงมาเท่ากับจำนวนคนด้วย</t>
  </si>
  <si>
    <t>คะแนน min คะแนนต่ำสุดในช่วงการประเมินย่อยนั้นๆ ที่หน่วยงานกำหนด ( ใช้ในการคำนวน )</t>
  </si>
  <si>
    <t>คะแนน max คะแนนสูงสุดในช่วงการประเมินย่อยนั้นๆ ที่หน่วยงานกำหนด ( ใช้ในการคำนวน )</t>
  </si>
  <si>
    <t>คือ เปอร์เซ็นต์ที่จะใช้ในการเลื่อนค่าตอบแทนสำหรับผู้ที่ได้รับคะแนนตกอยู่ในช่วงคะแนน min - max นั้น ( ใช้ในการคำนวน )</t>
  </si>
  <si>
    <t>คะแนน min
***</t>
  </si>
  <si>
    <t>คะแนน max
***</t>
  </si>
  <si>
    <t>เปอร์เซ็นต์
ที่ใช้ในการเลื่อนค่าตอบแทน
***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</si>
  <si>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</si>
  <si>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</si>
  <si>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</si>
  <si>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</si>
  <si>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</si>
  <si>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</si>
  <si>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</si>
  <si>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</si>
  <si>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</si>
  <si>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</si>
  <si>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</si>
  <si>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</si>
  <si>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</si>
  <si>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</si>
  <si>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SHEET ข้อมูล</t>
  </si>
  <si>
    <t>SHEET ข้อมูล %  การเลื่อนค่าตอบแทน</t>
  </si>
  <si>
    <t>Sheet ข้อมูลหลักห้ามแก้ไข</t>
  </si>
  <si>
    <t>นายทดสอบ ทดสอบ1</t>
  </si>
  <si>
    <t>นายทดสอบ ทดสอบ2</t>
  </si>
  <si>
    <t>นายทดสอบ ทดสอบ3</t>
  </si>
  <si>
    <t>นายทดสอบ ทดสอบ4</t>
  </si>
  <si>
    <t>นายทดสอบ ทดสอบ5</t>
  </si>
  <si>
    <t>นายทดสอบ ทดสอบ6</t>
  </si>
  <si>
    <t>นายทดสอบ ทดสอบ7</t>
  </si>
  <si>
    <t>นายทดสอบ ทดสอบ8</t>
  </si>
  <si>
    <t>นายทดสอบ ทดสอบ9</t>
  </si>
  <si>
    <t>นายทดสอบ ทดสอบ10</t>
  </si>
  <si>
    <t>นายทดสอบ ทดสอบ11</t>
  </si>
  <si>
    <t>นายทดสอบ ทดสอบ12</t>
  </si>
  <si>
    <t>นายทดสอบ ทดสอบ13</t>
  </si>
  <si>
    <t>นายทดสอบ ทดสอบ14</t>
  </si>
  <si>
    <t>นายทดสอบ ทดสอบ15</t>
  </si>
  <si>
    <t>นายทดสอบ ทดสอบ16</t>
  </si>
  <si>
    <t>นายทดสอบ ทดสอบ17</t>
  </si>
  <si>
    <t>นายทดสอบ ทดสอบ18</t>
  </si>
  <si>
    <t>นายทดสอบ ทดสอบ19</t>
  </si>
  <si>
    <t>นายทดสอบ ทดสอบ20</t>
  </si>
  <si>
    <t>นายทดสอบ ทดสอบ21</t>
  </si>
  <si>
    <t>นายทดสอบ ทดสอบ22</t>
  </si>
  <si>
    <t>นายทดสอบ ทดสอบ23</t>
  </si>
  <si>
    <t>นายทดสอบ ทดสอบ24</t>
  </si>
  <si>
    <t>นายทดสอบ ทดสอบ25</t>
  </si>
  <si>
    <t>นายทดสอบ ทดสอบ26</t>
  </si>
  <si>
    <t>นายทดสอบ ทดสอบ27</t>
  </si>
  <si>
    <t>นายทดสอบ ทดสอบ28</t>
  </si>
  <si>
    <t>นายทดสอบ ทดสอบ29</t>
  </si>
  <si>
    <t>นายทดสอบ ทดสอบ30</t>
  </si>
  <si>
    <t>นายทดสอบ ทดสอบ31</t>
  </si>
  <si>
    <t>นายทดสอบ ทดสอบ32</t>
  </si>
  <si>
    <t>นายทดสอบ ทดสอบ33</t>
  </si>
  <si>
    <t>นายทดสอบ ทดสอบ34</t>
  </si>
  <si>
    <t>นายทดสอบ ทดสอบ35</t>
  </si>
  <si>
    <t>นายทดสอบ ทดสอบ36</t>
  </si>
  <si>
    <t>นายทดสอบ ทดสอบ37</t>
  </si>
  <si>
    <t>นายทดสอบ ทดสอบ38</t>
  </si>
  <si>
    <t>นายทดสอบ ทดสอบ39</t>
  </si>
  <si>
    <t>นายทดสอบ ทดสอบ40</t>
  </si>
  <si>
    <t>นายทดสอบ ทดสอบ41</t>
  </si>
  <si>
    <t>นายทดสอบ ทดสอบ42</t>
  </si>
  <si>
    <t>นายทดสอบ ทดสอบ43</t>
  </si>
  <si>
    <t>นายทดสอบ ทดสอบ44</t>
  </si>
  <si>
    <t>นายทดสอบ ทดสอบ45</t>
  </si>
  <si>
    <t>นายทดสอบ ทดสอบ46</t>
  </si>
  <si>
    <t>นายทดสอบ ทดสอบ47</t>
  </si>
  <si>
    <t>นายทดสอบ ทดสอบ48</t>
  </si>
  <si>
    <t>นายทดสอบ ทดสอบ49</t>
  </si>
  <si>
    <t>นายทดสอบ ทดสอบ50</t>
  </si>
  <si>
    <r>
      <rPr>
        <b/>
        <u val="single"/>
        <sz val="16"/>
        <color indexed="8"/>
        <rFont val="TH SarabunPSK"/>
        <family val="2"/>
      </rPr>
      <t>ชื่อ</t>
    </r>
    <r>
      <rPr>
        <b/>
        <sz val="16"/>
        <color indexed="8"/>
        <rFont val="TH SarabunPSK"/>
        <family val="2"/>
      </rPr>
      <t>ระดับผลการประเมินย่อย</t>
    </r>
  </si>
  <si>
    <r>
      <rPr>
        <b/>
        <u val="single"/>
        <sz val="16"/>
        <color indexed="8"/>
        <rFont val="TH SarabunPSK"/>
        <family val="2"/>
      </rPr>
      <t>ชื่อ</t>
    </r>
    <r>
      <rPr>
        <b/>
        <sz val="16"/>
        <color indexed="8"/>
        <rFont val="TH SarabunPSK"/>
        <family val="2"/>
      </rPr>
      <t>ระดับผลการประเมินหลัก
ตามที่ คพร.
กำหนด</t>
    </r>
  </si>
  <si>
    <t>การคำนวนวงเงินการเลื่อนค่าตอบแทนพนักงานราชการ</t>
  </si>
  <si>
    <t>- ข้อมูล % ในการเลื่อนค่าตอบแทน คือ ข้อมูลที่หน่วยงานสามารถปรับช่วงคะแนน และ % ที่จะใช้ในการเลื่อนค่าตอบแทนในแต่ละช่วงคะแนนนั้น ๆ ได้</t>
  </si>
  <si>
    <t>- ข้อมูลช่วงคะแนนการประเมินตามประกาศฯ ที่ คพร.  กำหนดเป็นเกณฑ์ และ ตารางข้อมูลเงินเต็มขั้น (ห้ามปรับแก้ไข)</t>
  </si>
  <si>
    <r>
      <t>ตัวอย่างที่</t>
    </r>
    <r>
      <rPr>
        <b/>
        <u val="single"/>
        <sz val="18"/>
        <color indexed="10"/>
        <rFont val="TH SarabunPSK"/>
        <family val="2"/>
      </rPr>
      <t>ผิด 1</t>
    </r>
  </si>
  <si>
    <r>
      <t>ตัวอย่างที่</t>
    </r>
    <r>
      <rPr>
        <b/>
        <u val="single"/>
        <sz val="18"/>
        <color indexed="10"/>
        <rFont val="TH SarabunPSK"/>
        <family val="2"/>
      </rPr>
      <t>ผิด 2</t>
    </r>
  </si>
  <si>
    <t>คะแนนประเมิน คะแนน ตั้งแต่ 0 - 100 โดยสามารถใส่เป็นทศนิยมได้ 2 ตำแหน่ง ( ใช้ในการคำนวนค่าตอบแทนที่ได้เลื่อน 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</si>
</sst>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0"/>
    <numFmt numFmtId="193" formatCode="#,##0.00_ ;\-#,##0.00\ "/>
    <numFmt numFmtId="194" formatCode="#,##0_ ;\-#,##0\ "/>
    <numFmt numFmtId="195" formatCode="0.000%"/>
  </numFmts>
  <fonts count="93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22"/>
      <name val="TH SarabunPSK"/>
      <family val="2"/>
    </font>
    <font>
      <sz val="22"/>
      <name val="TH SarabunPSK"/>
      <family val="2"/>
    </font>
    <font>
      <sz val="20"/>
      <name val="Arial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2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4"/>
      <color indexed="30"/>
      <name val="TH SarabunPSK"/>
      <family val="2"/>
    </font>
    <font>
      <b/>
      <sz val="16"/>
      <color indexed="63"/>
      <name val="TH SarabunPSK"/>
      <family val="2"/>
    </font>
    <font>
      <b/>
      <sz val="22"/>
      <color indexed="60"/>
      <name val="TH SarabunPSK"/>
      <family val="2"/>
    </font>
    <font>
      <b/>
      <sz val="18"/>
      <color indexed="8"/>
      <name val="TH SarabunPSK"/>
      <family val="2"/>
    </font>
    <font>
      <b/>
      <sz val="26"/>
      <color indexed="10"/>
      <name val="TH SarabunPSK"/>
      <family val="2"/>
    </font>
    <font>
      <b/>
      <u val="single"/>
      <sz val="24"/>
      <color indexed="8"/>
      <name val="TH SarabunPSK"/>
      <family val="0"/>
    </font>
    <font>
      <b/>
      <sz val="24"/>
      <color indexed="8"/>
      <name val="TH SarabunPSK"/>
      <family val="0"/>
    </font>
    <font>
      <b/>
      <i/>
      <u val="single"/>
      <sz val="2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sz val="14"/>
      <color rgb="FF0070C0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15000000596046448"/>
      <name val="TH SarabunPSK"/>
      <family val="2"/>
    </font>
    <font>
      <b/>
      <sz val="22"/>
      <color rgb="FFC00000"/>
      <name val="TH SarabunPSK"/>
      <family val="2"/>
    </font>
    <font>
      <b/>
      <sz val="18"/>
      <color theme="1"/>
      <name val="TH SarabunPSK"/>
      <family val="2"/>
    </font>
    <font>
      <b/>
      <sz val="26"/>
      <color rgb="FFFF0000"/>
      <name val="TH SarabunPS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5F5F5F"/>
      </left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rgb="FFFFC000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 style="thick">
        <color rgb="FFFFC000"/>
      </right>
      <top style="thick">
        <color rgb="FFFFC000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C000"/>
      </right>
      <top>
        <color indexed="63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 style="thick">
        <color rgb="FFFFC000"/>
      </right>
      <top>
        <color indexed="63"/>
      </top>
      <bottom style="thick">
        <color rgb="FFFFC000"/>
      </bottom>
    </border>
    <border>
      <left style="thin">
        <color rgb="FF5F5F5F"/>
      </left>
      <right>
        <color indexed="63"/>
      </right>
      <top style="thin">
        <color theme="1" tint="0.49998000264167786"/>
      </top>
      <bottom style="thin">
        <color rgb="FF5F5F5F"/>
      </bottom>
    </border>
    <border>
      <left style="thin">
        <color rgb="FF5F5F5F"/>
      </left>
      <right>
        <color indexed="63"/>
      </right>
      <top style="thin">
        <color rgb="FF5F5F5F"/>
      </top>
      <bottom style="thin">
        <color rgb="FF5F5F5F"/>
      </bottom>
    </border>
    <border>
      <left>
        <color indexed="63"/>
      </left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>
        <color indexed="63"/>
      </left>
      <right style="thin">
        <color rgb="FF5F5F5F"/>
      </right>
      <top style="thin">
        <color rgb="FF5F5F5F"/>
      </top>
      <bottom style="thin">
        <color rgb="FF5F5F5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82"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43" fontId="0" fillId="0" borderId="12" xfId="42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5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0" xfId="42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5" fillId="35" borderId="0" xfId="42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10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191" fontId="83" fillId="0" borderId="12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91" fontId="0" fillId="0" borderId="12" xfId="42" applyNumberFormat="1" applyFont="1" applyFill="1" applyBorder="1" applyAlignment="1">
      <alignment/>
    </xf>
    <xf numFmtId="10" fontId="0" fillId="0" borderId="12" xfId="59" applyNumberFormat="1" applyFont="1" applyFill="1" applyBorder="1" applyAlignment="1">
      <alignment/>
    </xf>
    <xf numFmtId="43" fontId="0" fillId="0" borderId="12" xfId="42" applyNumberFormat="1" applyFont="1" applyFill="1" applyBorder="1" applyAlignment="1">
      <alignment/>
    </xf>
    <xf numFmtId="191" fontId="4" fillId="0" borderId="12" xfId="42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59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1" fontId="0" fillId="0" borderId="13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1" fontId="0" fillId="0" borderId="12" xfId="42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1" fontId="0" fillId="0" borderId="12" xfId="42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191" fontId="0" fillId="0" borderId="10" xfId="42" applyNumberFormat="1" applyFont="1" applyFill="1" applyBorder="1" applyAlignment="1">
      <alignment horizontal="center"/>
    </xf>
    <xf numFmtId="191" fontId="0" fillId="0" borderId="15" xfId="0" applyNumberFormat="1" applyFill="1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91" fontId="0" fillId="0" borderId="12" xfId="42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36" borderId="0" xfId="0" applyFont="1" applyFill="1" applyAlignment="1">
      <alignment horizontal="center" vertical="top"/>
    </xf>
    <xf numFmtId="0" fontId="17" fillId="36" borderId="0" xfId="0" applyFont="1" applyFill="1" applyAlignment="1">
      <alignment/>
    </xf>
    <xf numFmtId="0" fontId="86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 vertical="top" wrapText="1"/>
    </xf>
    <xf numFmtId="2" fontId="12" fillId="36" borderId="0" xfId="0" applyNumberFormat="1" applyFont="1" applyFill="1" applyAlignment="1">
      <alignment/>
    </xf>
    <xf numFmtId="2" fontId="14" fillId="36" borderId="0" xfId="0" applyNumberFormat="1" applyFont="1" applyFill="1" applyAlignment="1">
      <alignment/>
    </xf>
    <xf numFmtId="0" fontId="18" fillId="34" borderId="17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left"/>
    </xf>
    <xf numFmtId="43" fontId="17" fillId="0" borderId="17" xfId="42" applyNumberFormat="1" applyFont="1" applyFill="1" applyBorder="1" applyAlignment="1">
      <alignment/>
    </xf>
    <xf numFmtId="191" fontId="17" fillId="0" borderId="17" xfId="42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left"/>
    </xf>
    <xf numFmtId="43" fontId="17" fillId="0" borderId="18" xfId="42" applyNumberFormat="1" applyFont="1" applyFill="1" applyBorder="1" applyAlignment="1">
      <alignment/>
    </xf>
    <xf numFmtId="191" fontId="17" fillId="0" borderId="18" xfId="42" applyNumberFormat="1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34" borderId="1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left" vertical="center" wrapText="1"/>
    </xf>
    <xf numFmtId="0" fontId="17" fillId="34" borderId="18" xfId="0" applyFont="1" applyFill="1" applyBorder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87" fillId="16" borderId="19" xfId="0" applyFont="1" applyFill="1" applyBorder="1" applyAlignment="1">
      <alignment horizontal="center" vertical="top" wrapText="1"/>
    </xf>
    <xf numFmtId="0" fontId="87" fillId="9" borderId="19" xfId="0" applyFont="1" applyFill="1" applyBorder="1" applyAlignment="1">
      <alignment horizontal="center" vertical="top" wrapText="1"/>
    </xf>
    <xf numFmtId="2" fontId="12" fillId="36" borderId="19" xfId="0" applyNumberFormat="1" applyFont="1" applyFill="1" applyBorder="1" applyAlignment="1">
      <alignment horizontal="left"/>
    </xf>
    <xf numFmtId="3" fontId="12" fillId="36" borderId="19" xfId="0" applyNumberFormat="1" applyFont="1" applyFill="1" applyBorder="1" applyAlignment="1">
      <alignment horizontal="center"/>
    </xf>
    <xf numFmtId="0" fontId="88" fillId="0" borderId="19" xfId="0" applyFont="1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/>
      <protection/>
    </xf>
    <xf numFmtId="49" fontId="14" fillId="36" borderId="0" xfId="0" applyNumberFormat="1" applyFont="1" applyFill="1" applyAlignment="1" applyProtection="1">
      <alignment/>
      <protection/>
    </xf>
    <xf numFmtId="1" fontId="14" fillId="36" borderId="0" xfId="0" applyNumberFormat="1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87" fillId="16" borderId="19" xfId="0" applyFont="1" applyFill="1" applyBorder="1" applyAlignment="1" applyProtection="1">
      <alignment horizontal="center" vertical="top" wrapText="1"/>
      <protection/>
    </xf>
    <xf numFmtId="0" fontId="87" fillId="9" borderId="19" xfId="0" applyFont="1" applyFill="1" applyBorder="1" applyAlignment="1" applyProtection="1">
      <alignment horizontal="center" vertical="top" wrapText="1"/>
      <protection/>
    </xf>
    <xf numFmtId="0" fontId="12" fillId="36" borderId="0" xfId="0" applyFont="1" applyFill="1" applyAlignment="1" applyProtection="1">
      <alignment horizontal="center" vertical="top" wrapText="1"/>
      <protection/>
    </xf>
    <xf numFmtId="49" fontId="12" fillId="36" borderId="0" xfId="0" applyNumberFormat="1" applyFont="1" applyFill="1" applyAlignment="1" applyProtection="1">
      <alignment horizontal="center" vertical="top" wrapText="1"/>
      <protection/>
    </xf>
    <xf numFmtId="0" fontId="13" fillId="0" borderId="19" xfId="0" applyFont="1" applyFill="1" applyBorder="1" applyAlignment="1" applyProtection="1">
      <alignment horizontal="center"/>
      <protection/>
    </xf>
    <xf numFmtId="10" fontId="89" fillId="0" borderId="19" xfId="59" applyNumberFormat="1" applyFont="1" applyFill="1" applyBorder="1" applyAlignment="1" applyProtection="1">
      <alignment horizontal="center"/>
      <protection/>
    </xf>
    <xf numFmtId="4" fontId="88" fillId="0" borderId="19" xfId="0" applyNumberFormat="1" applyFont="1" applyFill="1" applyBorder="1" applyAlignment="1" applyProtection="1">
      <alignment horizontal="center"/>
      <protection/>
    </xf>
    <xf numFmtId="49" fontId="12" fillId="36" borderId="0" xfId="0" applyNumberFormat="1" applyFont="1" applyFill="1" applyAlignment="1" applyProtection="1">
      <alignment/>
      <protection/>
    </xf>
    <xf numFmtId="4" fontId="12" fillId="36" borderId="0" xfId="0" applyNumberFormat="1" applyFont="1" applyFill="1" applyAlignment="1" applyProtection="1">
      <alignment/>
      <protection/>
    </xf>
    <xf numFmtId="2" fontId="12" fillId="36" borderId="0" xfId="0" applyNumberFormat="1" applyFont="1" applyFill="1" applyAlignment="1" applyProtection="1">
      <alignment horizontal="center"/>
      <protection/>
    </xf>
    <xf numFmtId="1" fontId="12" fillId="36" borderId="0" xfId="0" applyNumberFormat="1" applyFont="1" applyFill="1" applyAlignment="1" applyProtection="1">
      <alignment/>
      <protection/>
    </xf>
    <xf numFmtId="10" fontId="12" fillId="36" borderId="0" xfId="0" applyNumberFormat="1" applyFont="1" applyFill="1" applyAlignment="1" applyProtection="1">
      <alignment horizontal="center"/>
      <protection/>
    </xf>
    <xf numFmtId="49" fontId="12" fillId="36" borderId="0" xfId="0" applyNumberFormat="1" applyFont="1" applyFill="1" applyAlignment="1">
      <alignment/>
    </xf>
    <xf numFmtId="49" fontId="15" fillId="36" borderId="0" xfId="0" applyNumberFormat="1" applyFont="1" applyFill="1" applyAlignment="1">
      <alignment/>
    </xf>
    <xf numFmtId="49" fontId="90" fillId="16" borderId="19" xfId="0" applyNumberFormat="1" applyFont="1" applyFill="1" applyBorder="1" applyAlignment="1">
      <alignment horizontal="center" vertical="top" wrapText="1"/>
    </xf>
    <xf numFmtId="49" fontId="19" fillId="36" borderId="0" xfId="0" applyNumberFormat="1" applyFont="1" applyFill="1" applyAlignment="1">
      <alignment/>
    </xf>
    <xf numFmtId="49" fontId="90" fillId="9" borderId="19" xfId="0" applyNumberFormat="1" applyFont="1" applyFill="1" applyBorder="1" applyAlignment="1">
      <alignment horizontal="center" vertical="top" wrapText="1"/>
    </xf>
    <xf numFmtId="49" fontId="20" fillId="36" borderId="0" xfId="0" applyNumberFormat="1" applyFont="1" applyFill="1" applyAlignment="1">
      <alignment horizontal="left"/>
    </xf>
    <xf numFmtId="49" fontId="21" fillId="36" borderId="0" xfId="0" applyNumberFormat="1" applyFont="1" applyFill="1" applyAlignment="1">
      <alignment horizontal="right"/>
    </xf>
    <xf numFmtId="49" fontId="21" fillId="36" borderId="0" xfId="0" applyNumberFormat="1" applyFont="1" applyFill="1" applyAlignment="1">
      <alignment/>
    </xf>
    <xf numFmtId="49" fontId="20" fillId="36" borderId="0" xfId="0" applyNumberFormat="1" applyFont="1" applyFill="1" applyAlignment="1">
      <alignment/>
    </xf>
    <xf numFmtId="4" fontId="16" fillId="0" borderId="0" xfId="0" applyNumberFormat="1" applyFont="1" applyFill="1" applyAlignment="1">
      <alignment horizontal="center"/>
    </xf>
    <xf numFmtId="49" fontId="20" fillId="36" borderId="0" xfId="0" applyNumberFormat="1" applyFont="1" applyFill="1" applyAlignment="1">
      <alignment horizontal="right"/>
    </xf>
    <xf numFmtId="0" fontId="21" fillId="36" borderId="0" xfId="0" applyNumberFormat="1" applyFont="1" applyFill="1" applyAlignment="1">
      <alignment horizontal="right"/>
    </xf>
    <xf numFmtId="49" fontId="24" fillId="36" borderId="0" xfId="0" applyNumberFormat="1" applyFont="1" applyFill="1" applyAlignment="1">
      <alignment/>
    </xf>
    <xf numFmtId="49" fontId="25" fillId="36" borderId="0" xfId="0" applyNumberFormat="1" applyFont="1" applyFill="1" applyAlignment="1">
      <alignment/>
    </xf>
    <xf numFmtId="0" fontId="14" fillId="36" borderId="20" xfId="0" applyFont="1" applyFill="1" applyBorder="1" applyAlignment="1">
      <alignment horizontal="right" vertical="center"/>
    </xf>
    <xf numFmtId="194" fontId="14" fillId="36" borderId="21" xfId="0" applyNumberFormat="1" applyFont="1" applyFill="1" applyBorder="1" applyAlignment="1">
      <alignment horizontal="right" vertical="center"/>
    </xf>
    <xf numFmtId="0" fontId="14" fillId="36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right" vertical="center"/>
    </xf>
    <xf numFmtId="193" fontId="14" fillId="36" borderId="0" xfId="0" applyNumberFormat="1" applyFont="1" applyFill="1" applyBorder="1" applyAlignment="1">
      <alignment horizontal="right" vertical="center"/>
    </xf>
    <xf numFmtId="0" fontId="14" fillId="36" borderId="24" xfId="0" applyFont="1" applyFill="1" applyBorder="1" applyAlignment="1">
      <alignment horizontal="center" vertical="center"/>
    </xf>
    <xf numFmtId="9" fontId="14" fillId="36" borderId="0" xfId="0" applyNumberFormat="1" applyFont="1" applyFill="1" applyBorder="1" applyAlignment="1">
      <alignment horizontal="right" vertical="center"/>
    </xf>
    <xf numFmtId="4" fontId="14" fillId="36" borderId="0" xfId="42" applyNumberFormat="1" applyFont="1" applyFill="1" applyBorder="1" applyAlignment="1">
      <alignment horizontal="right" vertical="center"/>
    </xf>
    <xf numFmtId="43" fontId="14" fillId="36" borderId="23" xfId="0" applyNumberFormat="1" applyFont="1" applyFill="1" applyBorder="1" applyAlignment="1">
      <alignment horizontal="right" vertical="center"/>
    </xf>
    <xf numFmtId="4" fontId="14" fillId="36" borderId="0" xfId="0" applyNumberFormat="1" applyFont="1" applyFill="1" applyBorder="1" applyAlignment="1">
      <alignment horizontal="right" vertical="center"/>
    </xf>
    <xf numFmtId="0" fontId="14" fillId="36" borderId="25" xfId="0" applyFont="1" applyFill="1" applyBorder="1" applyAlignment="1">
      <alignment horizontal="right" vertical="center"/>
    </xf>
    <xf numFmtId="4" fontId="14" fillId="36" borderId="26" xfId="42" applyNumberFormat="1" applyFont="1" applyFill="1" applyBorder="1" applyAlignment="1">
      <alignment horizontal="right" vertical="center"/>
    </xf>
    <xf numFmtId="0" fontId="14" fillId="36" borderId="27" xfId="0" applyFont="1" applyFill="1" applyBorder="1" applyAlignment="1">
      <alignment horizontal="center" vertical="center"/>
    </xf>
    <xf numFmtId="0" fontId="26" fillId="36" borderId="0" xfId="0" applyFont="1" applyFill="1" applyAlignment="1">
      <alignment/>
    </xf>
    <xf numFmtId="2" fontId="91" fillId="36" borderId="0" xfId="0" applyNumberFormat="1" applyFont="1" applyFill="1" applyAlignment="1">
      <alignment horizontal="center"/>
    </xf>
    <xf numFmtId="2" fontId="91" fillId="36" borderId="0" xfId="0" applyNumberFormat="1" applyFont="1" applyFill="1" applyAlignment="1">
      <alignment horizontal="left"/>
    </xf>
    <xf numFmtId="43" fontId="17" fillId="0" borderId="18" xfId="42" applyNumberFormat="1" applyFont="1" applyFill="1" applyBorder="1" applyAlignment="1">
      <alignment vertical="center"/>
    </xf>
    <xf numFmtId="191" fontId="17" fillId="0" borderId="18" xfId="42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6" fillId="36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1" fontId="27" fillId="0" borderId="0" xfId="0" applyNumberFormat="1" applyFont="1" applyFill="1" applyAlignment="1" applyProtection="1">
      <alignment horizontal="center"/>
      <protection/>
    </xf>
    <xf numFmtId="191" fontId="17" fillId="0" borderId="28" xfId="42" applyNumberFormat="1" applyFont="1" applyFill="1" applyBorder="1" applyAlignment="1">
      <alignment/>
    </xf>
    <xf numFmtId="191" fontId="17" fillId="0" borderId="29" xfId="42" applyNumberFormat="1" applyFont="1" applyFill="1" applyBorder="1" applyAlignment="1">
      <alignment horizontal="center"/>
    </xf>
    <xf numFmtId="191" fontId="17" fillId="0" borderId="29" xfId="42" applyNumberFormat="1" applyFont="1" applyFill="1" applyBorder="1" applyAlignment="1">
      <alignment horizontal="center" vertical="center"/>
    </xf>
    <xf numFmtId="10" fontId="17" fillId="0" borderId="30" xfId="59" applyNumberFormat="1" applyFont="1" applyFill="1" applyBorder="1" applyAlignment="1">
      <alignment/>
    </xf>
    <xf numFmtId="10" fontId="17" fillId="0" borderId="31" xfId="59" applyNumberFormat="1" applyFont="1" applyFill="1" applyBorder="1" applyAlignment="1">
      <alignment/>
    </xf>
    <xf numFmtId="10" fontId="17" fillId="0" borderId="31" xfId="59" applyNumberFormat="1" applyFont="1" applyFill="1" applyBorder="1" applyAlignment="1">
      <alignment vertical="center"/>
    </xf>
    <xf numFmtId="0" fontId="87" fillId="16" borderId="32" xfId="0" applyFont="1" applyFill="1" applyBorder="1" applyAlignment="1">
      <alignment horizontal="center" vertical="top" wrapText="1"/>
    </xf>
    <xf numFmtId="4" fontId="16" fillId="0" borderId="12" xfId="42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" fontId="88" fillId="0" borderId="32" xfId="0" applyNumberFormat="1" applyFont="1" applyFill="1" applyBorder="1" applyAlignment="1" applyProtection="1">
      <alignment horizontal="center"/>
      <protection/>
    </xf>
    <xf numFmtId="0" fontId="20" fillId="36" borderId="12" xfId="0" applyFont="1" applyFill="1" applyBorder="1" applyAlignment="1">
      <alignment horizontal="center"/>
    </xf>
    <xf numFmtId="4" fontId="20" fillId="36" borderId="12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13" fillId="36" borderId="0" xfId="0" applyNumberFormat="1" applyFont="1" applyFill="1" applyAlignment="1">
      <alignment/>
    </xf>
    <xf numFmtId="2" fontId="32" fillId="0" borderId="19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0" fillId="36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2" fontId="14" fillId="0" borderId="0" xfId="0" applyNumberFormat="1" applyFont="1" applyFill="1" applyAlignment="1" applyProtection="1">
      <alignment horizontal="left"/>
      <protection/>
    </xf>
    <xf numFmtId="2" fontId="28" fillId="36" borderId="0" xfId="0" applyNumberFormat="1" applyFont="1" applyFill="1" applyAlignment="1" applyProtection="1">
      <alignment horizontal="center"/>
      <protection/>
    </xf>
    <xf numFmtId="0" fontId="14" fillId="36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41</xdr:row>
      <xdr:rowOff>28575</xdr:rowOff>
    </xdr:from>
    <xdr:to>
      <xdr:col>7</xdr:col>
      <xdr:colOff>485775</xdr:colOff>
      <xdr:row>51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800100" y="13982700"/>
          <a:ext cx="4714875" cy="3209925"/>
          <a:chOff x="1390650" y="13858875"/>
          <a:chExt cx="4714731" cy="32099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90650" y="13858875"/>
            <a:ext cx="4714731" cy="260003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5"/>
          <xdr:cNvSpPr txBox="1">
            <a:spLocks noChangeArrowheads="1"/>
          </xdr:cNvSpPr>
        </xdr:nvSpPr>
        <xdr:spPr>
          <a:xfrm>
            <a:off x="1467264" y="15630754"/>
            <a:ext cx="4429490" cy="1438046"/>
          </a:xfrm>
          <a:prstGeom prst="rect">
            <a:avLst/>
          </a:prstGeom>
          <a:solidFill>
            <a:srgbClr val="FAC090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ช่วงคะแนนทับซ้อนกัน</a:t>
            </a: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ดังรูปตัวอย่าง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พอใช้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( คะแนน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max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)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= 66.00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พอใช้ 2 ( คะแนน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min ) = 66.00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</a:p>
        </xdr:txBody>
      </xdr:sp>
    </xdr:grpSp>
    <xdr:clientData/>
  </xdr:twoCellAnchor>
  <xdr:twoCellAnchor>
    <xdr:from>
      <xdr:col>9</xdr:col>
      <xdr:colOff>457200</xdr:colOff>
      <xdr:row>41</xdr:row>
      <xdr:rowOff>28575</xdr:rowOff>
    </xdr:from>
    <xdr:to>
      <xdr:col>17</xdr:col>
      <xdr:colOff>171450</xdr:colOff>
      <xdr:row>52</xdr:row>
      <xdr:rowOff>180975</xdr:rowOff>
    </xdr:to>
    <xdr:grpSp>
      <xdr:nvGrpSpPr>
        <xdr:cNvPr id="4" name="Group 4"/>
        <xdr:cNvGrpSpPr>
          <a:grpSpLocks/>
        </xdr:cNvGrpSpPr>
      </xdr:nvGrpSpPr>
      <xdr:grpSpPr>
        <a:xfrm>
          <a:off x="6705600" y="13982700"/>
          <a:ext cx="4714875" cy="3505200"/>
          <a:chOff x="6705601" y="13982701"/>
          <a:chExt cx="4716000" cy="3505199"/>
        </a:xfrm>
        <a:solidFill>
          <a:srgbClr val="FFFFFF"/>
        </a:solidFill>
      </xdr:grpSpPr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05601" y="13982701"/>
            <a:ext cx="4716000" cy="25684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10"/>
          <xdr:cNvSpPr txBox="1">
            <a:spLocks noChangeArrowheads="1"/>
          </xdr:cNvSpPr>
        </xdr:nvSpPr>
        <xdr:spPr>
          <a:xfrm>
            <a:off x="7410643" y="15697620"/>
            <a:ext cx="3772800" cy="1790280"/>
          </a:xfrm>
          <a:prstGeom prst="rect">
            <a:avLst/>
          </a:prstGeom>
          <a:solidFill>
            <a:srgbClr val="FAC090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ช่วงคะแนนหายไป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พอใช้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1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: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65.00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- 65.50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พอใช้ 2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 : 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66.00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- 66.99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 65.51 </a:t>
            </a: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- 65.99 </a:t>
            </a:r>
            <a:r>
              <a:rPr lang="en-US" cap="none" sz="2400" b="1" i="0" u="sng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หายไป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</xdr:row>
      <xdr:rowOff>66675</xdr:rowOff>
    </xdr:from>
    <xdr:to>
      <xdr:col>9</xdr:col>
      <xdr:colOff>1323975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038850" y="2190750"/>
          <a:ext cx="1238250" cy="4476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000000"/>
              </a:solidFill>
            </a:rPr>
            <a:t>ข้อมูลสรุป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8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  <col min="22" max="22" width="9.140625" style="0" customWidth="1"/>
  </cols>
  <sheetData>
    <row r="1" spans="1:14" s="10" customFormat="1" ht="24" customHeight="1" thickBot="1">
      <c r="A1" s="10" t="s">
        <v>18</v>
      </c>
      <c r="B1" s="40">
        <v>0.04</v>
      </c>
      <c r="C1" s="10" t="s">
        <v>42</v>
      </c>
      <c r="D1" s="57">
        <v>437560</v>
      </c>
      <c r="E1" s="10" t="s">
        <v>19</v>
      </c>
      <c r="F1" s="47" t="s">
        <v>18</v>
      </c>
      <c r="G1" s="19">
        <f>D1*$B$1</f>
        <v>17502.4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0:17" ht="22.5" customHeight="1">
      <c r="J2" s="5" t="s">
        <v>25</v>
      </c>
      <c r="Q2" s="18" t="s">
        <v>20</v>
      </c>
    </row>
    <row r="3" spans="1:21" ht="21">
      <c r="A3" s="1" t="s">
        <v>0</v>
      </c>
      <c r="B3" s="173" t="s">
        <v>40</v>
      </c>
      <c r="C3" s="1" t="s">
        <v>1</v>
      </c>
      <c r="D3" s="175" t="s">
        <v>6</v>
      </c>
      <c r="E3" s="175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74"/>
      <c r="C4" s="2"/>
      <c r="D4" s="176"/>
      <c r="E4" s="176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61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52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9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9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aca="true" t="shared" si="6" ref="S7:S14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9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56</v>
      </c>
      <c r="D10" s="46" t="s">
        <v>57</v>
      </c>
      <c r="E10" s="44" t="s">
        <v>44</v>
      </c>
      <c r="F10" s="49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9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29"/>
      <c r="V11" s="43"/>
    </row>
    <row r="12" spans="1:21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9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9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23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9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24</v>
      </c>
      <c r="S15" s="39">
        <v>0.03</v>
      </c>
    </row>
    <row r="16" spans="1:19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9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9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9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9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70</v>
      </c>
      <c r="D20" s="31" t="s">
        <v>71</v>
      </c>
      <c r="E20" s="30" t="s">
        <v>48</v>
      </c>
      <c r="F20" s="66">
        <v>10850</v>
      </c>
      <c r="G20" s="32">
        <v>88</v>
      </c>
      <c r="H20" s="33">
        <f t="shared" si="0"/>
        <v>0.0435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72</v>
      </c>
      <c r="D21" s="31" t="s">
        <v>71</v>
      </c>
      <c r="E21" s="30" t="s">
        <v>48</v>
      </c>
      <c r="F21" s="66">
        <v>11400</v>
      </c>
      <c r="G21" s="32">
        <v>88</v>
      </c>
      <c r="H21" s="33">
        <f t="shared" si="0"/>
        <v>0.0435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6">
        <v>20610</v>
      </c>
      <c r="G22" s="32">
        <v>88</v>
      </c>
      <c r="H22" s="33">
        <f t="shared" si="0"/>
        <v>0.0435</v>
      </c>
      <c r="I22" s="34">
        <f t="shared" si="3"/>
        <v>896.535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9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9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9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9</v>
      </c>
      <c r="S25" s="39">
        <v>0.0435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9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9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9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9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9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9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102</v>
      </c>
      <c r="S35" s="39">
        <v>0.053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9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9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102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9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9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5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5:19" ht="21.75" thickBot="1">
      <c r="E45" s="54" t="s">
        <v>32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ht="15.75">
      <c r="E49" s="67" t="s">
        <v>103</v>
      </c>
    </row>
    <row r="50" spans="5:7" ht="12.75">
      <c r="E50" s="36" t="s">
        <v>37</v>
      </c>
      <c r="F50" s="36" t="s">
        <v>39</v>
      </c>
      <c r="G50" s="36" t="s">
        <v>38</v>
      </c>
    </row>
    <row r="51" spans="5:7" ht="12.75">
      <c r="E51" s="16" t="s">
        <v>30</v>
      </c>
      <c r="F51" s="50">
        <f>S40</f>
        <v>0.053</v>
      </c>
      <c r="G51" s="58">
        <f>COUNTIF($H$5:$H$44,"=5.50%")</f>
        <v>0</v>
      </c>
    </row>
    <row r="52" spans="5:7" ht="12.75">
      <c r="E52" s="16" t="s">
        <v>31</v>
      </c>
      <c r="F52" s="50">
        <f>S35</f>
        <v>0.053</v>
      </c>
      <c r="G52" s="58">
        <f>COUNTIF($H$5:$H$44,"=5.0%")</f>
        <v>0</v>
      </c>
    </row>
    <row r="53" spans="5:7" ht="12.75">
      <c r="E53" s="16" t="s">
        <v>33</v>
      </c>
      <c r="F53" s="50">
        <f>S30</f>
        <v>0.0435</v>
      </c>
      <c r="G53" s="58">
        <f>COUNTIF($H$5:$H$44,"=3.8%")</f>
        <v>0</v>
      </c>
    </row>
    <row r="54" spans="5:7" ht="12.75">
      <c r="E54" s="16" t="s">
        <v>34</v>
      </c>
      <c r="F54" s="50">
        <f>S25</f>
        <v>0.0435</v>
      </c>
      <c r="G54" s="58">
        <f>COUNTIF($H$5:$H$44,"=3.60%")</f>
        <v>0</v>
      </c>
    </row>
    <row r="55" spans="5:7" ht="12.75">
      <c r="E55" s="16" t="s">
        <v>35</v>
      </c>
      <c r="F55" s="50">
        <f>S15</f>
        <v>0.03</v>
      </c>
      <c r="G55" s="58">
        <f>COUNTIF($H$5:$H$44,"=2.60%")</f>
        <v>0</v>
      </c>
    </row>
    <row r="56" spans="5:7" ht="12.75">
      <c r="E56" s="16" t="s">
        <v>36</v>
      </c>
      <c r="F56" s="50">
        <f>S5</f>
        <v>0</v>
      </c>
      <c r="G56" s="58">
        <f>COUNTIF($H$5:$H$44,"=0%")</f>
        <v>2</v>
      </c>
    </row>
    <row r="57" spans="5:7" ht="12.75">
      <c r="E57" s="8"/>
      <c r="F57" s="51"/>
      <c r="G57" s="59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107</v>
      </c>
      <c r="K2" s="5" t="s">
        <v>108</v>
      </c>
      <c r="L2" s="68" t="s">
        <v>114</v>
      </c>
      <c r="M2" s="68" t="s">
        <v>115</v>
      </c>
    </row>
    <row r="3" spans="5:16" ht="12.75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 ht="12.75">
      <c r="E4" s="5" t="s">
        <v>9</v>
      </c>
      <c r="J4" s="5" t="s">
        <v>24</v>
      </c>
      <c r="K4" s="5" t="s">
        <v>105</v>
      </c>
      <c r="L4" s="5">
        <v>60</v>
      </c>
      <c r="M4">
        <v>79.99</v>
      </c>
      <c r="P4" s="5" t="s">
        <v>29</v>
      </c>
    </row>
    <row r="5" spans="5:16" ht="12.75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 ht="12.75">
      <c r="E6" s="5" t="s">
        <v>23</v>
      </c>
      <c r="P6" s="5" t="s">
        <v>117</v>
      </c>
    </row>
    <row r="7" spans="5:16" ht="12.75">
      <c r="E7" s="5" t="s">
        <v>101</v>
      </c>
      <c r="F7" s="5" t="s">
        <v>113</v>
      </c>
      <c r="P7" s="5" t="s">
        <v>118</v>
      </c>
    </row>
    <row r="11" ht="12.75">
      <c r="E11" s="5" t="s">
        <v>109</v>
      </c>
    </row>
    <row r="12" ht="12.75">
      <c r="E12" s="5" t="s">
        <v>110</v>
      </c>
    </row>
    <row r="13" ht="12.75">
      <c r="E13" s="5" t="s">
        <v>111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4"/>
  <sheetViews>
    <sheetView zoomScalePageLayoutView="0" workbookViewId="0" topLeftCell="A22">
      <selection activeCell="K17" sqref="K17"/>
    </sheetView>
  </sheetViews>
  <sheetFormatPr defaultColWidth="9.140625" defaultRowHeight="12.75"/>
  <cols>
    <col min="1" max="1" width="2.140625" style="117" customWidth="1"/>
    <col min="2" max="2" width="24.8515625" style="117" customWidth="1"/>
    <col min="3" max="3" width="11.8515625" style="117" customWidth="1"/>
    <col min="4" max="15" width="9.140625" style="117" customWidth="1"/>
    <col min="16" max="16" width="11.00390625" style="117" customWidth="1"/>
    <col min="17" max="16384" width="9.140625" style="117" customWidth="1"/>
  </cols>
  <sheetData>
    <row r="1" spans="2:9" ht="33">
      <c r="B1" s="129" t="s">
        <v>262</v>
      </c>
      <c r="C1" s="130"/>
      <c r="D1" s="130"/>
      <c r="E1" s="130"/>
      <c r="F1" s="130"/>
      <c r="G1" s="130"/>
      <c r="H1" s="130"/>
      <c r="I1" s="130"/>
    </row>
    <row r="2" spans="2:4" s="120" customFormat="1" ht="27.75">
      <c r="B2" s="177" t="s">
        <v>178</v>
      </c>
      <c r="C2" s="177"/>
      <c r="D2" s="177"/>
    </row>
    <row r="3" spans="2:3" s="120" customFormat="1" ht="27.75">
      <c r="B3" s="122" t="s">
        <v>145</v>
      </c>
      <c r="C3" s="120" t="s">
        <v>170</v>
      </c>
    </row>
    <row r="4" spans="2:3" s="120" customFormat="1" ht="27.75">
      <c r="B4" s="122" t="s">
        <v>146</v>
      </c>
      <c r="C4" s="120" t="s">
        <v>171</v>
      </c>
    </row>
    <row r="5" spans="2:3" s="120" customFormat="1" ht="27.75">
      <c r="B5" s="122" t="s">
        <v>177</v>
      </c>
      <c r="C5" s="120" t="s">
        <v>263</v>
      </c>
    </row>
    <row r="6" spans="2:3" s="120" customFormat="1" ht="27.75">
      <c r="B6" s="122" t="s">
        <v>147</v>
      </c>
      <c r="C6" s="120" t="s">
        <v>264</v>
      </c>
    </row>
    <row r="7" s="120" customFormat="1" ht="9.75" customHeight="1"/>
    <row r="8" s="120" customFormat="1" ht="27.75">
      <c r="B8" s="124" t="s">
        <v>143</v>
      </c>
    </row>
    <row r="9" s="120" customFormat="1" ht="27.75">
      <c r="B9" s="125" t="s">
        <v>139</v>
      </c>
    </row>
    <row r="10" spans="2:3" s="120" customFormat="1" ht="27.75">
      <c r="B10" s="119" t="s">
        <v>144</v>
      </c>
      <c r="C10" s="120" t="s">
        <v>140</v>
      </c>
    </row>
    <row r="11" spans="2:3" s="120" customFormat="1" ht="27.75">
      <c r="B11" s="121" t="s">
        <v>160</v>
      </c>
      <c r="C11" s="120" t="s">
        <v>183</v>
      </c>
    </row>
    <row r="12" s="120" customFormat="1" ht="30.75" customHeight="1">
      <c r="B12" s="122" t="s">
        <v>184</v>
      </c>
    </row>
    <row r="13" s="120" customFormat="1" ht="9" customHeight="1">
      <c r="B13" s="122"/>
    </row>
    <row r="14" spans="2:5" s="120" customFormat="1" ht="27.75">
      <c r="B14" s="123">
        <v>1</v>
      </c>
      <c r="C14" s="124" t="s">
        <v>141</v>
      </c>
      <c r="D14" s="125"/>
      <c r="E14" s="125"/>
    </row>
    <row r="15" s="120" customFormat="1" ht="27.75">
      <c r="C15" s="125" t="s">
        <v>172</v>
      </c>
    </row>
    <row r="16" spans="3:4" s="120" customFormat="1" ht="27.75">
      <c r="C16" s="125" t="s">
        <v>133</v>
      </c>
      <c r="D16" s="120" t="s">
        <v>136</v>
      </c>
    </row>
    <row r="17" spans="3:4" s="120" customFormat="1" ht="27.75">
      <c r="C17" s="125" t="s">
        <v>134</v>
      </c>
      <c r="D17" s="120" t="s">
        <v>40</v>
      </c>
    </row>
    <row r="18" spans="3:4" s="120" customFormat="1" ht="27.75">
      <c r="C18" s="125" t="s">
        <v>128</v>
      </c>
      <c r="D18" s="120" t="s">
        <v>137</v>
      </c>
    </row>
    <row r="19" spans="3:4" s="120" customFormat="1" ht="27.75">
      <c r="C19" s="125" t="s">
        <v>129</v>
      </c>
      <c r="D19" s="120" t="s">
        <v>138</v>
      </c>
    </row>
    <row r="20" spans="2:4" s="120" customFormat="1" ht="27.75">
      <c r="B20" s="127" t="s">
        <v>169</v>
      </c>
      <c r="C20" s="125" t="s">
        <v>135</v>
      </c>
      <c r="D20" s="120" t="s">
        <v>182</v>
      </c>
    </row>
    <row r="21" spans="3:4" s="120" customFormat="1" ht="27.75">
      <c r="C21" s="125"/>
      <c r="D21" s="120" t="s">
        <v>168</v>
      </c>
    </row>
    <row r="22" spans="3:4" s="120" customFormat="1" ht="27.75">
      <c r="C22" s="125"/>
      <c r="D22" s="120" t="s">
        <v>162</v>
      </c>
    </row>
    <row r="23" spans="3:4" s="120" customFormat="1" ht="27.75">
      <c r="C23" s="125"/>
      <c r="D23" s="120" t="s">
        <v>163</v>
      </c>
    </row>
    <row r="24" spans="3:4" s="120" customFormat="1" ht="27.75">
      <c r="C24" s="125"/>
      <c r="D24" s="120" t="s">
        <v>164</v>
      </c>
    </row>
    <row r="25" spans="3:4" s="120" customFormat="1" ht="27.75">
      <c r="C25" s="125"/>
      <c r="D25" s="120" t="s">
        <v>165</v>
      </c>
    </row>
    <row r="26" spans="3:4" s="120" customFormat="1" ht="27.75">
      <c r="C26" s="125"/>
      <c r="D26" s="120" t="s">
        <v>166</v>
      </c>
    </row>
    <row r="27" spans="3:4" s="120" customFormat="1" ht="27.75">
      <c r="C27" s="125"/>
      <c r="D27" s="120" t="s">
        <v>167</v>
      </c>
    </row>
    <row r="28" spans="2:4" s="120" customFormat="1" ht="27.75">
      <c r="B28" s="127" t="s">
        <v>169</v>
      </c>
      <c r="C28" s="125" t="s">
        <v>126</v>
      </c>
      <c r="D28" s="120" t="s">
        <v>185</v>
      </c>
    </row>
    <row r="29" spans="2:4" s="120" customFormat="1" ht="27.75">
      <c r="B29" s="127" t="s">
        <v>169</v>
      </c>
      <c r="C29" s="125" t="s">
        <v>127</v>
      </c>
      <c r="D29" s="120" t="s">
        <v>267</v>
      </c>
    </row>
    <row r="30" s="120" customFormat="1" ht="27.75">
      <c r="C30" s="125" t="s">
        <v>186</v>
      </c>
    </row>
    <row r="31" spans="3:4" s="120" customFormat="1" ht="27.75">
      <c r="C31" s="125" t="s">
        <v>131</v>
      </c>
      <c r="D31" s="120" t="s">
        <v>132</v>
      </c>
    </row>
    <row r="32" s="120" customFormat="1" ht="17.25" customHeight="1"/>
    <row r="33" spans="2:13" s="120" customFormat="1" ht="27.75">
      <c r="B33" s="123">
        <v>2</v>
      </c>
      <c r="C33" s="124" t="s">
        <v>142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</row>
    <row r="34" s="120" customFormat="1" ht="27.75">
      <c r="C34" s="125" t="s">
        <v>130</v>
      </c>
    </row>
    <row r="35" spans="2:4" s="120" customFormat="1" ht="27.75">
      <c r="B35" s="127" t="s">
        <v>169</v>
      </c>
      <c r="C35" s="125" t="s">
        <v>133</v>
      </c>
      <c r="D35" s="120" t="s">
        <v>187</v>
      </c>
    </row>
    <row r="36" spans="2:4" s="120" customFormat="1" ht="27.75">
      <c r="B36" s="127" t="s">
        <v>169</v>
      </c>
      <c r="C36" s="125" t="s">
        <v>134</v>
      </c>
      <c r="D36" s="120" t="s">
        <v>188</v>
      </c>
    </row>
    <row r="37" spans="3:4" s="120" customFormat="1" ht="27.75">
      <c r="C37" s="125" t="s">
        <v>128</v>
      </c>
      <c r="D37" s="120" t="s">
        <v>149</v>
      </c>
    </row>
    <row r="38" spans="3:4" s="120" customFormat="1" ht="27.75">
      <c r="C38" s="125" t="s">
        <v>129</v>
      </c>
      <c r="D38" s="120" t="s">
        <v>148</v>
      </c>
    </row>
    <row r="39" spans="2:4" s="120" customFormat="1" ht="27.75">
      <c r="B39" s="127" t="s">
        <v>169</v>
      </c>
      <c r="C39" s="125" t="s">
        <v>135</v>
      </c>
      <c r="D39" s="120" t="s">
        <v>189</v>
      </c>
    </row>
    <row r="40" s="120" customFormat="1" ht="27.75">
      <c r="C40" s="120" t="s">
        <v>181</v>
      </c>
    </row>
    <row r="41" spans="4:13" s="120" customFormat="1" ht="27.75">
      <c r="D41" s="124" t="s">
        <v>265</v>
      </c>
      <c r="M41" s="124" t="s">
        <v>266</v>
      </c>
    </row>
    <row r="42" ht="24">
      <c r="D42" s="118"/>
    </row>
    <row r="43" ht="24">
      <c r="D43" s="118"/>
    </row>
    <row r="44" ht="24">
      <c r="D44" s="118"/>
    </row>
    <row r="45" ht="24">
      <c r="D45" s="118"/>
    </row>
    <row r="46" ht="24">
      <c r="D46" s="118"/>
    </row>
    <row r="47" ht="24">
      <c r="D47" s="118"/>
    </row>
    <row r="48" ht="24">
      <c r="D48" s="118"/>
    </row>
    <row r="49" ht="24">
      <c r="D49" s="118"/>
    </row>
    <row r="50" ht="24">
      <c r="D50" s="118"/>
    </row>
    <row r="51" ht="24">
      <c r="D51" s="118"/>
    </row>
    <row r="52" ht="24">
      <c r="D52" s="118"/>
    </row>
    <row r="53" ht="24">
      <c r="D53" s="118"/>
    </row>
    <row r="54" spans="2:7" s="120" customFormat="1" ht="27.75">
      <c r="B54" s="128">
        <v>3</v>
      </c>
      <c r="C54" s="124" t="s">
        <v>176</v>
      </c>
      <c r="D54" s="125"/>
      <c r="E54" s="125"/>
      <c r="F54" s="125"/>
      <c r="G54" s="125"/>
    </row>
  </sheetData>
  <sheetProtection/>
  <mergeCells count="1">
    <mergeCell ref="B2:D2"/>
  </mergeCells>
  <printOptions/>
  <pageMargins left="1.29" right="0" top="0.57" bottom="0.15748031496062992" header="0.69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6.00390625" style="69" customWidth="1"/>
    <col min="2" max="2" width="8.7109375" style="69" customWidth="1"/>
    <col min="3" max="3" width="19.28125" style="69" customWidth="1"/>
    <col min="4" max="4" width="21.57421875" style="69" customWidth="1"/>
    <col min="5" max="5" width="11.57421875" style="69" customWidth="1"/>
    <col min="6" max="6" width="12.00390625" style="70" customWidth="1"/>
    <col min="7" max="7" width="8.421875" style="126" customWidth="1"/>
    <col min="8" max="8" width="9.7109375" style="69" customWidth="1"/>
    <col min="9" max="9" width="9.8515625" style="69" customWidth="1"/>
    <col min="10" max="10" width="9.7109375" style="69" bestFit="1" customWidth="1"/>
    <col min="11" max="11" width="11.28125" style="69" customWidth="1"/>
    <col min="12" max="12" width="11.140625" style="69" customWidth="1"/>
    <col min="13" max="13" width="14.28125" style="70" customWidth="1"/>
    <col min="14" max="14" width="12.28125" style="69" customWidth="1"/>
    <col min="15" max="15" width="5.140625" style="72" customWidth="1"/>
    <col min="16" max="16" width="4.8515625" style="72" customWidth="1"/>
    <col min="17" max="19" width="9.140625" style="72" customWidth="1"/>
    <col min="20" max="16384" width="9.140625" style="72" customWidth="1"/>
  </cols>
  <sheetData>
    <row r="1" spans="1:14" ht="54">
      <c r="A1" s="178" t="s">
        <v>207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s="151" customFormat="1" ht="27.75">
      <c r="A2" s="152" t="s">
        <v>193</v>
      </c>
      <c r="B2" s="152" t="s">
        <v>194</v>
      </c>
      <c r="C2" s="152" t="s">
        <v>195</v>
      </c>
      <c r="D2" s="152" t="s">
        <v>196</v>
      </c>
      <c r="E2" s="152" t="s">
        <v>197</v>
      </c>
      <c r="F2" s="152" t="s">
        <v>198</v>
      </c>
      <c r="G2" s="153" t="s">
        <v>199</v>
      </c>
      <c r="H2" s="152" t="s">
        <v>200</v>
      </c>
      <c r="I2" s="152" t="s">
        <v>201</v>
      </c>
      <c r="J2" s="152" t="s">
        <v>202</v>
      </c>
      <c r="K2" s="152" t="s">
        <v>203</v>
      </c>
      <c r="L2" s="152" t="s">
        <v>204</v>
      </c>
      <c r="M2" s="152" t="s">
        <v>205</v>
      </c>
      <c r="N2" s="152" t="s">
        <v>206</v>
      </c>
    </row>
    <row r="3" spans="1:14" s="71" customFormat="1" ht="192">
      <c r="A3" s="95" t="s">
        <v>151</v>
      </c>
      <c r="B3" s="95" t="s">
        <v>152</v>
      </c>
      <c r="C3" s="95" t="s">
        <v>1</v>
      </c>
      <c r="D3" s="95" t="s">
        <v>6</v>
      </c>
      <c r="E3" s="95" t="s">
        <v>175</v>
      </c>
      <c r="F3" s="95" t="s">
        <v>173</v>
      </c>
      <c r="G3" s="163" t="s">
        <v>174</v>
      </c>
      <c r="H3" s="96" t="s">
        <v>153</v>
      </c>
      <c r="I3" s="96" t="s">
        <v>154</v>
      </c>
      <c r="J3" s="96" t="s">
        <v>158</v>
      </c>
      <c r="K3" s="96" t="s">
        <v>155</v>
      </c>
      <c r="L3" s="96" t="s">
        <v>156</v>
      </c>
      <c r="M3" s="96" t="s">
        <v>157</v>
      </c>
      <c r="N3" s="95" t="s">
        <v>4</v>
      </c>
    </row>
    <row r="4" spans="1:14" ht="21.75">
      <c r="A4" s="79">
        <v>1</v>
      </c>
      <c r="B4" s="79">
        <v>1</v>
      </c>
      <c r="C4" s="80" t="s">
        <v>210</v>
      </c>
      <c r="D4" s="80" t="s">
        <v>11</v>
      </c>
      <c r="E4" s="79" t="s">
        <v>44</v>
      </c>
      <c r="F4" s="157">
        <v>19430</v>
      </c>
      <c r="G4" s="164">
        <v>69</v>
      </c>
      <c r="H4" s="160">
        <f>LOOKUP(G4,'ข้อมูล%การเลื่อน'!A:E)</f>
        <v>0</v>
      </c>
      <c r="I4" s="81">
        <f>F4*H4</f>
        <v>0</v>
      </c>
      <c r="J4" s="82">
        <f aca="true" t="shared" si="0" ref="J4:J28">ROUNDUP(I4,-1)</f>
        <v>0</v>
      </c>
      <c r="K4" s="82">
        <f>IF(J4+F4&gt;L4,L4,J4+F4)</f>
        <v>19430</v>
      </c>
      <c r="L4" s="82">
        <f>VLOOKUP(E4,ข้อมูลหลัก!G:H,2,FALSE)</f>
        <v>19430</v>
      </c>
      <c r="M4" s="83" t="str">
        <f>LOOKUP(G4,ข้อมูลหลัก!A:C)</f>
        <v>พอใช้</v>
      </c>
      <c r="N4" s="84"/>
    </row>
    <row r="5" spans="1:14" ht="21.75">
      <c r="A5" s="85">
        <v>2</v>
      </c>
      <c r="B5" s="85">
        <v>2</v>
      </c>
      <c r="C5" s="80" t="s">
        <v>211</v>
      </c>
      <c r="D5" s="86" t="s">
        <v>11</v>
      </c>
      <c r="E5" s="79" t="s">
        <v>44</v>
      </c>
      <c r="F5" s="158">
        <v>8160</v>
      </c>
      <c r="G5" s="164">
        <v>70</v>
      </c>
      <c r="H5" s="161">
        <f>LOOKUP(G5,'ข้อมูล%การเลื่อน'!A:E)</f>
        <v>0</v>
      </c>
      <c r="I5" s="87">
        <f aca="true" t="shared" si="1" ref="I5:I28">H5*F5</f>
        <v>0</v>
      </c>
      <c r="J5" s="88">
        <f t="shared" si="0"/>
        <v>0</v>
      </c>
      <c r="K5" s="88">
        <f aca="true" t="shared" si="2" ref="K5:K28">IF(J5+F5&gt;L5,L5,J5+F5)</f>
        <v>8160</v>
      </c>
      <c r="L5" s="88">
        <f>VLOOKUP(E5,ข้อมูลหลัก!G:H,2,FALSE)</f>
        <v>19430</v>
      </c>
      <c r="M5" s="89" t="str">
        <f>LOOKUP(G5,ข้อมูลหลัก!A:C)</f>
        <v>พอใช้</v>
      </c>
      <c r="N5" s="90"/>
    </row>
    <row r="6" spans="1:14" ht="21.75">
      <c r="A6" s="85">
        <v>3</v>
      </c>
      <c r="B6" s="85">
        <v>3</v>
      </c>
      <c r="C6" s="80" t="s">
        <v>212</v>
      </c>
      <c r="D6" s="86" t="s">
        <v>11</v>
      </c>
      <c r="E6" s="85" t="s">
        <v>44</v>
      </c>
      <c r="F6" s="158">
        <v>7770</v>
      </c>
      <c r="G6" s="164">
        <v>71</v>
      </c>
      <c r="H6" s="161">
        <f>LOOKUP(G6,'ข้อมูล%การเลื่อน'!A:E)</f>
        <v>0</v>
      </c>
      <c r="I6" s="87">
        <f t="shared" si="1"/>
        <v>0</v>
      </c>
      <c r="J6" s="88">
        <f t="shared" si="0"/>
        <v>0</v>
      </c>
      <c r="K6" s="88">
        <f t="shared" si="2"/>
        <v>7770</v>
      </c>
      <c r="L6" s="88">
        <f>VLOOKUP(E6,ข้อมูลหลัก!G:H,2,FALSE)</f>
        <v>19430</v>
      </c>
      <c r="M6" s="89" t="str">
        <f>LOOKUP(G6,ข้อมูลหลัก!A:C)</f>
        <v>พอใช้</v>
      </c>
      <c r="N6" s="90"/>
    </row>
    <row r="7" spans="1:14" ht="21.75">
      <c r="A7" s="85">
        <v>4</v>
      </c>
      <c r="B7" s="85">
        <v>4</v>
      </c>
      <c r="C7" s="80" t="s">
        <v>213</v>
      </c>
      <c r="D7" s="86" t="s">
        <v>54</v>
      </c>
      <c r="E7" s="85" t="s">
        <v>45</v>
      </c>
      <c r="F7" s="158">
        <v>9050</v>
      </c>
      <c r="G7" s="164">
        <v>72</v>
      </c>
      <c r="H7" s="161">
        <f>LOOKUP(G7,'ข้อมูล%การเลื่อน'!A:E)</f>
        <v>0</v>
      </c>
      <c r="I7" s="87">
        <f t="shared" si="1"/>
        <v>0</v>
      </c>
      <c r="J7" s="88">
        <f t="shared" si="0"/>
        <v>0</v>
      </c>
      <c r="K7" s="88">
        <f t="shared" si="2"/>
        <v>9050</v>
      </c>
      <c r="L7" s="88">
        <f>VLOOKUP(E7,ข้อมูลหลัก!G:H,2,FALSE)</f>
        <v>23970</v>
      </c>
      <c r="M7" s="89" t="str">
        <f>LOOKUP(G7,ข้อมูลหลัก!A:C)</f>
        <v>พอใช้</v>
      </c>
      <c r="N7" s="90"/>
    </row>
    <row r="8" spans="1:14" ht="21.75">
      <c r="A8" s="85">
        <v>5</v>
      </c>
      <c r="B8" s="85">
        <v>5</v>
      </c>
      <c r="C8" s="80" t="s">
        <v>214</v>
      </c>
      <c r="D8" s="86" t="s">
        <v>69</v>
      </c>
      <c r="E8" s="85" t="s">
        <v>45</v>
      </c>
      <c r="F8" s="158">
        <v>8160</v>
      </c>
      <c r="G8" s="164">
        <v>73</v>
      </c>
      <c r="H8" s="161">
        <f>LOOKUP(G8,'ข้อมูล%การเลื่อน'!A:E)</f>
        <v>0</v>
      </c>
      <c r="I8" s="87">
        <f t="shared" si="1"/>
        <v>0</v>
      </c>
      <c r="J8" s="88">
        <f t="shared" si="0"/>
        <v>0</v>
      </c>
      <c r="K8" s="88">
        <f t="shared" si="2"/>
        <v>8160</v>
      </c>
      <c r="L8" s="88">
        <f>VLOOKUP(E8,ข้อมูลหลัก!G:H,2,FALSE)</f>
        <v>23970</v>
      </c>
      <c r="M8" s="89" t="str">
        <f>LOOKUP(G8,ข้อมูลหลัก!A:C)</f>
        <v>พอใช้</v>
      </c>
      <c r="N8" s="90"/>
    </row>
    <row r="9" spans="1:14" ht="26.25" customHeight="1">
      <c r="A9" s="91">
        <v>6</v>
      </c>
      <c r="B9" s="91">
        <v>6</v>
      </c>
      <c r="C9" s="80" t="s">
        <v>215</v>
      </c>
      <c r="D9" s="92" t="s">
        <v>57</v>
      </c>
      <c r="E9" s="91" t="s">
        <v>44</v>
      </c>
      <c r="F9" s="159">
        <v>6980</v>
      </c>
      <c r="G9" s="164">
        <v>60</v>
      </c>
      <c r="H9" s="162">
        <f>LOOKUP(G9,'ข้อมูล%การเลื่อน'!A:E)</f>
        <v>0</v>
      </c>
      <c r="I9" s="147">
        <f t="shared" si="1"/>
        <v>0</v>
      </c>
      <c r="J9" s="148">
        <f t="shared" si="0"/>
        <v>0</v>
      </c>
      <c r="K9" s="148">
        <f t="shared" si="2"/>
        <v>6980</v>
      </c>
      <c r="L9" s="148">
        <f>VLOOKUP(E9,ข้อมูลหลัก!G:H,2,FALSE)</f>
        <v>19430</v>
      </c>
      <c r="M9" s="149" t="str">
        <f>LOOKUP(G9,ข้อมูลหลัก!A:C)</f>
        <v>ควรปรับปรุง</v>
      </c>
      <c r="N9" s="150"/>
    </row>
    <row r="10" spans="1:14" ht="21.75">
      <c r="A10" s="85">
        <v>7</v>
      </c>
      <c r="B10" s="85">
        <v>7</v>
      </c>
      <c r="C10" s="80" t="s">
        <v>216</v>
      </c>
      <c r="D10" s="86" t="s">
        <v>59</v>
      </c>
      <c r="E10" s="85" t="s">
        <v>45</v>
      </c>
      <c r="F10" s="158">
        <v>8570</v>
      </c>
      <c r="G10" s="164">
        <v>75</v>
      </c>
      <c r="H10" s="161">
        <f>LOOKUP(G10,'ข้อมูล%การเลื่อน'!A:E)</f>
        <v>0.0348</v>
      </c>
      <c r="I10" s="87">
        <f t="shared" si="1"/>
        <v>298.236</v>
      </c>
      <c r="J10" s="88">
        <f t="shared" si="0"/>
        <v>300</v>
      </c>
      <c r="K10" s="88">
        <f t="shared" si="2"/>
        <v>8870</v>
      </c>
      <c r="L10" s="88">
        <f>VLOOKUP(E10,ข้อมูลหลัก!G:H,2,FALSE)</f>
        <v>23970</v>
      </c>
      <c r="M10" s="89" t="str">
        <f>LOOKUP(G10,ข้อมูลหลัก!A:C)</f>
        <v>ดี</v>
      </c>
      <c r="N10" s="90"/>
    </row>
    <row r="11" spans="1:14" ht="21.75">
      <c r="A11" s="85">
        <v>8</v>
      </c>
      <c r="B11" s="85">
        <v>8</v>
      </c>
      <c r="C11" s="80" t="s">
        <v>217</v>
      </c>
      <c r="D11" s="86" t="s">
        <v>12</v>
      </c>
      <c r="E11" s="85" t="s">
        <v>47</v>
      </c>
      <c r="F11" s="158">
        <v>11050</v>
      </c>
      <c r="G11" s="164">
        <v>76</v>
      </c>
      <c r="H11" s="161">
        <f>LOOKUP(G11,'ข้อมูล%การเลื่อน'!A:E)</f>
        <v>0.0348</v>
      </c>
      <c r="I11" s="87">
        <f t="shared" si="1"/>
        <v>384.53999999999996</v>
      </c>
      <c r="J11" s="88">
        <f t="shared" si="0"/>
        <v>390</v>
      </c>
      <c r="K11" s="88">
        <f t="shared" si="2"/>
        <v>11440</v>
      </c>
      <c r="L11" s="88">
        <f>VLOOKUP(E11,ข้อมูลหลัก!G:H,2,FALSE)</f>
        <v>33360</v>
      </c>
      <c r="M11" s="89" t="str">
        <f>LOOKUP(G11,ข้อมูลหลัก!A:C)</f>
        <v>ดี</v>
      </c>
      <c r="N11" s="90"/>
    </row>
    <row r="12" spans="1:14" ht="21.75">
      <c r="A12" s="85">
        <v>9</v>
      </c>
      <c r="B12" s="85">
        <v>9</v>
      </c>
      <c r="C12" s="80" t="s">
        <v>218</v>
      </c>
      <c r="D12" s="86" t="s">
        <v>87</v>
      </c>
      <c r="E12" s="85" t="s">
        <v>47</v>
      </c>
      <c r="F12" s="158">
        <v>10520</v>
      </c>
      <c r="G12" s="164">
        <v>77</v>
      </c>
      <c r="H12" s="161">
        <f>LOOKUP(G12,'ข้อมูล%การเลื่อน'!A:E)</f>
        <v>0.0348</v>
      </c>
      <c r="I12" s="87">
        <f t="shared" si="1"/>
        <v>366.09599999999995</v>
      </c>
      <c r="J12" s="88">
        <f t="shared" si="0"/>
        <v>370</v>
      </c>
      <c r="K12" s="88">
        <f t="shared" si="2"/>
        <v>10890</v>
      </c>
      <c r="L12" s="88">
        <f>VLOOKUP(E12,ข้อมูลหลัก!G:H,2,FALSE)</f>
        <v>33360</v>
      </c>
      <c r="M12" s="89" t="str">
        <f>LOOKUP(G12,ข้อมูลหลัก!A:C)</f>
        <v>ดี</v>
      </c>
      <c r="N12" s="90"/>
    </row>
    <row r="13" spans="1:14" ht="21.75">
      <c r="A13" s="85">
        <v>10</v>
      </c>
      <c r="B13" s="85">
        <v>10</v>
      </c>
      <c r="C13" s="80" t="s">
        <v>219</v>
      </c>
      <c r="D13" s="86" t="s">
        <v>87</v>
      </c>
      <c r="E13" s="85" t="s">
        <v>47</v>
      </c>
      <c r="F13" s="158">
        <v>11610</v>
      </c>
      <c r="G13" s="164">
        <v>78</v>
      </c>
      <c r="H13" s="161">
        <f>LOOKUP(G13,'ข้อมูล%การเลื่อน'!A:E)</f>
        <v>0.0348</v>
      </c>
      <c r="I13" s="87">
        <f t="shared" si="1"/>
        <v>404.02799999999996</v>
      </c>
      <c r="J13" s="88">
        <f t="shared" si="0"/>
        <v>410</v>
      </c>
      <c r="K13" s="88">
        <f t="shared" si="2"/>
        <v>12020</v>
      </c>
      <c r="L13" s="88">
        <f>VLOOKUP(E13,ข้อมูลหลัก!G:H,2,FALSE)</f>
        <v>33360</v>
      </c>
      <c r="M13" s="89" t="str">
        <f>LOOKUP(G13,ข้อมูลหลัก!A:C)</f>
        <v>ดี</v>
      </c>
      <c r="N13" s="90"/>
    </row>
    <row r="14" spans="1:14" ht="21.75">
      <c r="A14" s="85">
        <v>11</v>
      </c>
      <c r="B14" s="85">
        <v>11</v>
      </c>
      <c r="C14" s="80" t="s">
        <v>220</v>
      </c>
      <c r="D14" s="86" t="s">
        <v>87</v>
      </c>
      <c r="E14" s="85" t="s">
        <v>47</v>
      </c>
      <c r="F14" s="158">
        <v>12200</v>
      </c>
      <c r="G14" s="164">
        <v>79</v>
      </c>
      <c r="H14" s="161">
        <f>LOOKUP(G14,'ข้อมูล%การเลื่อน'!A:E)</f>
        <v>0.0348</v>
      </c>
      <c r="I14" s="87">
        <f t="shared" si="1"/>
        <v>424.55999999999995</v>
      </c>
      <c r="J14" s="88">
        <f t="shared" si="0"/>
        <v>430</v>
      </c>
      <c r="K14" s="88">
        <f t="shared" si="2"/>
        <v>12630</v>
      </c>
      <c r="L14" s="88">
        <f>VLOOKUP(E14,ข้อมูลหลัก!G:H,2,FALSE)</f>
        <v>33360</v>
      </c>
      <c r="M14" s="89" t="str">
        <f>LOOKUP(G14,ข้อมูลหลัก!A:C)</f>
        <v>ดี</v>
      </c>
      <c r="N14" s="90"/>
    </row>
    <row r="15" spans="1:14" ht="21.75">
      <c r="A15" s="85">
        <v>12</v>
      </c>
      <c r="B15" s="85">
        <v>12</v>
      </c>
      <c r="C15" s="80" t="s">
        <v>221</v>
      </c>
      <c r="D15" s="86" t="s">
        <v>87</v>
      </c>
      <c r="E15" s="85" t="s">
        <v>47</v>
      </c>
      <c r="F15" s="158">
        <v>12200</v>
      </c>
      <c r="G15" s="164">
        <v>80</v>
      </c>
      <c r="H15" s="161">
        <f>LOOKUP(G15,'ข้อมูล%การเลื่อน'!A:E)</f>
        <v>0.0348</v>
      </c>
      <c r="I15" s="87">
        <f t="shared" si="1"/>
        <v>424.55999999999995</v>
      </c>
      <c r="J15" s="88">
        <f t="shared" si="0"/>
        <v>430</v>
      </c>
      <c r="K15" s="88">
        <f t="shared" si="2"/>
        <v>12630</v>
      </c>
      <c r="L15" s="88">
        <f>VLOOKUP(E15,ข้อมูลหลัก!G:H,2,FALSE)</f>
        <v>33360</v>
      </c>
      <c r="M15" s="89" t="str">
        <f>LOOKUP(G15,ข้อมูลหลัก!A:C)</f>
        <v>ดี</v>
      </c>
      <c r="N15" s="90"/>
    </row>
    <row r="16" spans="1:14" ht="21.75">
      <c r="A16" s="85">
        <v>13</v>
      </c>
      <c r="B16" s="85">
        <v>13</v>
      </c>
      <c r="C16" s="80" t="s">
        <v>222</v>
      </c>
      <c r="D16" s="86" t="s">
        <v>87</v>
      </c>
      <c r="E16" s="85" t="s">
        <v>47</v>
      </c>
      <c r="F16" s="158">
        <v>10010</v>
      </c>
      <c r="G16" s="164">
        <v>81</v>
      </c>
      <c r="H16" s="161">
        <f>LOOKUP(G16,'ข้อมูล%การเลื่อน'!A:E)</f>
        <v>0.0348</v>
      </c>
      <c r="I16" s="87">
        <f t="shared" si="1"/>
        <v>348.34799999999996</v>
      </c>
      <c r="J16" s="88">
        <f t="shared" si="0"/>
        <v>350</v>
      </c>
      <c r="K16" s="88">
        <f t="shared" si="2"/>
        <v>10360</v>
      </c>
      <c r="L16" s="88">
        <f>VLOOKUP(E16,ข้อมูลหลัก!G:H,2,FALSE)</f>
        <v>33360</v>
      </c>
      <c r="M16" s="89" t="str">
        <f>LOOKUP(G16,ข้อมูลหลัก!A:C)</f>
        <v>ดี</v>
      </c>
      <c r="N16" s="90"/>
    </row>
    <row r="17" spans="1:14" ht="21.75">
      <c r="A17" s="85">
        <v>14</v>
      </c>
      <c r="B17" s="85">
        <v>14</v>
      </c>
      <c r="C17" s="80" t="s">
        <v>223</v>
      </c>
      <c r="D17" s="86" t="s">
        <v>8</v>
      </c>
      <c r="E17" s="85" t="s">
        <v>47</v>
      </c>
      <c r="F17" s="158">
        <v>11610</v>
      </c>
      <c r="G17" s="164">
        <v>82</v>
      </c>
      <c r="H17" s="161">
        <f>LOOKUP(G17,'ข้อมูล%การเลื่อน'!A:E)</f>
        <v>0.0348</v>
      </c>
      <c r="I17" s="87">
        <f t="shared" si="1"/>
        <v>404.02799999999996</v>
      </c>
      <c r="J17" s="88">
        <f t="shared" si="0"/>
        <v>410</v>
      </c>
      <c r="K17" s="88">
        <f t="shared" si="2"/>
        <v>12020</v>
      </c>
      <c r="L17" s="88">
        <f>VLOOKUP(E17,ข้อมูลหลัก!G:H,2,FALSE)</f>
        <v>33360</v>
      </c>
      <c r="M17" s="89" t="str">
        <f>LOOKUP(G17,ข้อมูลหลัก!A:C)</f>
        <v>ดี</v>
      </c>
      <c r="N17" s="90"/>
    </row>
    <row r="18" spans="1:14" ht="21.75">
      <c r="A18" s="85">
        <v>15</v>
      </c>
      <c r="B18" s="85">
        <v>15</v>
      </c>
      <c r="C18" s="80" t="s">
        <v>224</v>
      </c>
      <c r="D18" s="86" t="s">
        <v>8</v>
      </c>
      <c r="E18" s="85" t="s">
        <v>47</v>
      </c>
      <c r="F18" s="158">
        <v>11610</v>
      </c>
      <c r="G18" s="164">
        <v>83</v>
      </c>
      <c r="H18" s="161">
        <f>LOOKUP(G18,'ข้อมูล%การเลื่อน'!A:E)</f>
        <v>0.0348</v>
      </c>
      <c r="I18" s="87">
        <f t="shared" si="1"/>
        <v>404.02799999999996</v>
      </c>
      <c r="J18" s="88">
        <f t="shared" si="0"/>
        <v>410</v>
      </c>
      <c r="K18" s="88">
        <f t="shared" si="2"/>
        <v>12020</v>
      </c>
      <c r="L18" s="88">
        <f>VLOOKUP(E18,ข้อมูลหลัก!G:H,2,FALSE)</f>
        <v>33360</v>
      </c>
      <c r="M18" s="89" t="str">
        <f>LOOKUP(G18,ข้อมูลหลัก!A:C)</f>
        <v>ดี</v>
      </c>
      <c r="N18" s="90"/>
    </row>
    <row r="19" spans="1:14" s="73" customFormat="1" ht="21.75">
      <c r="A19" s="85">
        <v>16</v>
      </c>
      <c r="B19" s="85">
        <v>16</v>
      </c>
      <c r="C19" s="80" t="s">
        <v>225</v>
      </c>
      <c r="D19" s="93" t="s">
        <v>71</v>
      </c>
      <c r="E19" s="94" t="s">
        <v>48</v>
      </c>
      <c r="F19" s="158">
        <v>10850</v>
      </c>
      <c r="G19" s="164">
        <v>84</v>
      </c>
      <c r="H19" s="161">
        <f>LOOKUP(G19,'ข้อมูล%การเลื่อน'!A:E)</f>
        <v>0.0348</v>
      </c>
      <c r="I19" s="87">
        <f t="shared" si="1"/>
        <v>377.58</v>
      </c>
      <c r="J19" s="88">
        <f t="shared" si="0"/>
        <v>380</v>
      </c>
      <c r="K19" s="88">
        <f t="shared" si="2"/>
        <v>11230</v>
      </c>
      <c r="L19" s="88">
        <f>VLOOKUP(E19,ข้อมูลหลัก!G:H,2,FALSE)</f>
        <v>42830</v>
      </c>
      <c r="M19" s="89" t="str">
        <f>LOOKUP(G19,ข้อมูลหลัก!A:C)</f>
        <v>ดี</v>
      </c>
      <c r="N19" s="90"/>
    </row>
    <row r="20" spans="1:14" s="73" customFormat="1" ht="21.75">
      <c r="A20" s="85">
        <v>17</v>
      </c>
      <c r="B20" s="85">
        <v>17</v>
      </c>
      <c r="C20" s="80" t="s">
        <v>226</v>
      </c>
      <c r="D20" s="93" t="s">
        <v>71</v>
      </c>
      <c r="E20" s="94" t="s">
        <v>48</v>
      </c>
      <c r="F20" s="158">
        <v>11400</v>
      </c>
      <c r="G20" s="164">
        <v>85</v>
      </c>
      <c r="H20" s="161">
        <f>LOOKUP(G20,'ข้อมูล%การเลื่อน'!A:E)</f>
        <v>0.0449</v>
      </c>
      <c r="I20" s="87">
        <f t="shared" si="1"/>
        <v>511.86</v>
      </c>
      <c r="J20" s="88">
        <f t="shared" si="0"/>
        <v>520</v>
      </c>
      <c r="K20" s="88">
        <f t="shared" si="2"/>
        <v>11920</v>
      </c>
      <c r="L20" s="88">
        <f>VLOOKUP(E20,ข้อมูลหลัก!G:H,2,FALSE)</f>
        <v>42830</v>
      </c>
      <c r="M20" s="89" t="str">
        <f>LOOKUP(G20,ข้อมูลหลัก!A:C)</f>
        <v>ดีมาก</v>
      </c>
      <c r="N20" s="90"/>
    </row>
    <row r="21" spans="1:14" ht="21.75">
      <c r="A21" s="85">
        <v>18</v>
      </c>
      <c r="B21" s="85">
        <v>18</v>
      </c>
      <c r="C21" s="80" t="s">
        <v>227</v>
      </c>
      <c r="D21" s="86" t="s">
        <v>87</v>
      </c>
      <c r="E21" s="85" t="s">
        <v>49</v>
      </c>
      <c r="F21" s="158">
        <v>20610</v>
      </c>
      <c r="G21" s="164">
        <v>86</v>
      </c>
      <c r="H21" s="161">
        <f>LOOKUP(G21,'ข้อมูล%การเลื่อน'!A:E)</f>
        <v>0.0449</v>
      </c>
      <c r="I21" s="87">
        <f t="shared" si="1"/>
        <v>925.389</v>
      </c>
      <c r="J21" s="88">
        <f t="shared" si="0"/>
        <v>930</v>
      </c>
      <c r="K21" s="88">
        <f t="shared" si="2"/>
        <v>21540</v>
      </c>
      <c r="L21" s="88">
        <f>VLOOKUP(E21,ข้อมูลหลัก!G:H,2,FALSE)</f>
        <v>68350</v>
      </c>
      <c r="M21" s="89" t="str">
        <f>LOOKUP(G21,ข้อมูลหลัก!A:C)</f>
        <v>ดีมาก</v>
      </c>
      <c r="N21" s="90"/>
    </row>
    <row r="22" spans="1:14" ht="21.75">
      <c r="A22" s="85">
        <v>19</v>
      </c>
      <c r="B22" s="85">
        <v>19</v>
      </c>
      <c r="C22" s="80" t="s">
        <v>228</v>
      </c>
      <c r="D22" s="86" t="s">
        <v>87</v>
      </c>
      <c r="E22" s="85" t="s">
        <v>49</v>
      </c>
      <c r="F22" s="158">
        <v>19020</v>
      </c>
      <c r="G22" s="164">
        <v>87</v>
      </c>
      <c r="H22" s="161">
        <f>LOOKUP(G22,'ข้อมูล%การเลื่อน'!A:E)</f>
        <v>0.0449</v>
      </c>
      <c r="I22" s="87">
        <f t="shared" si="1"/>
        <v>853.998</v>
      </c>
      <c r="J22" s="88">
        <f t="shared" si="0"/>
        <v>860</v>
      </c>
      <c r="K22" s="88">
        <f t="shared" si="2"/>
        <v>19880</v>
      </c>
      <c r="L22" s="88">
        <f>VLOOKUP(E22,ข้อมูลหลัก!G:H,2,FALSE)</f>
        <v>68350</v>
      </c>
      <c r="M22" s="89" t="str">
        <f>LOOKUP(G22,ข้อมูลหลัก!A:C)</f>
        <v>ดีมาก</v>
      </c>
      <c r="N22" s="90"/>
    </row>
    <row r="23" spans="1:14" ht="21.75">
      <c r="A23" s="85">
        <v>20</v>
      </c>
      <c r="B23" s="85">
        <v>20</v>
      </c>
      <c r="C23" s="80" t="s">
        <v>229</v>
      </c>
      <c r="D23" s="86" t="s">
        <v>87</v>
      </c>
      <c r="E23" s="85" t="s">
        <v>47</v>
      </c>
      <c r="F23" s="158">
        <v>12810</v>
      </c>
      <c r="G23" s="164">
        <v>88</v>
      </c>
      <c r="H23" s="161">
        <f>LOOKUP(G23,'ข้อมูล%การเลื่อน'!A:E)</f>
        <v>0.0449</v>
      </c>
      <c r="I23" s="87">
        <f t="shared" si="1"/>
        <v>575.169</v>
      </c>
      <c r="J23" s="88">
        <f t="shared" si="0"/>
        <v>580</v>
      </c>
      <c r="K23" s="88">
        <f t="shared" si="2"/>
        <v>13390</v>
      </c>
      <c r="L23" s="88">
        <f>VLOOKUP(E23,ข้อมูลหลัก!G:H,2,FALSE)</f>
        <v>33360</v>
      </c>
      <c r="M23" s="89" t="str">
        <f>LOOKUP(G23,ข้อมูลหลัก!A:C)</f>
        <v>ดีมาก</v>
      </c>
      <c r="N23" s="90"/>
    </row>
    <row r="24" spans="1:14" ht="21.75">
      <c r="A24" s="85">
        <v>21</v>
      </c>
      <c r="B24" s="85">
        <v>21</v>
      </c>
      <c r="C24" s="80" t="s">
        <v>230</v>
      </c>
      <c r="D24" s="86" t="s">
        <v>77</v>
      </c>
      <c r="E24" s="85" t="s">
        <v>47</v>
      </c>
      <c r="F24" s="158">
        <v>12200</v>
      </c>
      <c r="G24" s="164">
        <v>89</v>
      </c>
      <c r="H24" s="161">
        <f>LOOKUP(G24,'ข้อมูล%การเลื่อน'!A:E)</f>
        <v>0.0449</v>
      </c>
      <c r="I24" s="87">
        <f t="shared" si="1"/>
        <v>547.78</v>
      </c>
      <c r="J24" s="88">
        <f t="shared" si="0"/>
        <v>550</v>
      </c>
      <c r="K24" s="88">
        <f t="shared" si="2"/>
        <v>12750</v>
      </c>
      <c r="L24" s="88">
        <f>VLOOKUP(E24,ข้อมูลหลัก!G:H,2,FALSE)</f>
        <v>33360</v>
      </c>
      <c r="M24" s="89" t="str">
        <f>LOOKUP(G24,ข้อมูลหลัก!A:C)</f>
        <v>ดีมาก</v>
      </c>
      <c r="N24" s="90"/>
    </row>
    <row r="25" spans="1:14" ht="21.75">
      <c r="A25" s="85">
        <v>22</v>
      </c>
      <c r="B25" s="85">
        <v>22</v>
      </c>
      <c r="C25" s="80" t="s">
        <v>231</v>
      </c>
      <c r="D25" s="86" t="s">
        <v>11</v>
      </c>
      <c r="E25" s="85" t="s">
        <v>44</v>
      </c>
      <c r="F25" s="158">
        <v>7370</v>
      </c>
      <c r="G25" s="164">
        <v>90</v>
      </c>
      <c r="H25" s="161">
        <f>LOOKUP(G25,'ข้อมูล%การเลื่อน'!A:E)</f>
        <v>0.0449</v>
      </c>
      <c r="I25" s="87">
        <f t="shared" si="1"/>
        <v>330.913</v>
      </c>
      <c r="J25" s="88">
        <f t="shared" si="0"/>
        <v>340</v>
      </c>
      <c r="K25" s="88">
        <f t="shared" si="2"/>
        <v>7710</v>
      </c>
      <c r="L25" s="88">
        <f>VLOOKUP(E25,ข้อมูลหลัก!G:H,2,FALSE)</f>
        <v>19430</v>
      </c>
      <c r="M25" s="89" t="str">
        <f>LOOKUP(G25,ข้อมูลหลัก!A:C)</f>
        <v>ดีมาก</v>
      </c>
      <c r="N25" s="90"/>
    </row>
    <row r="26" spans="1:14" ht="21.75">
      <c r="A26" s="85">
        <v>23</v>
      </c>
      <c r="B26" s="85">
        <v>23</v>
      </c>
      <c r="C26" s="80" t="s">
        <v>232</v>
      </c>
      <c r="D26" s="86" t="s">
        <v>11</v>
      </c>
      <c r="E26" s="85" t="s">
        <v>44</v>
      </c>
      <c r="F26" s="158">
        <v>6980</v>
      </c>
      <c r="G26" s="164">
        <v>91</v>
      </c>
      <c r="H26" s="161">
        <f>LOOKUP(G26,'ข้อมูล%การเลื่อน'!A:E)</f>
        <v>0.0449</v>
      </c>
      <c r="I26" s="87">
        <f t="shared" si="1"/>
        <v>313.40200000000004</v>
      </c>
      <c r="J26" s="88">
        <f t="shared" si="0"/>
        <v>320</v>
      </c>
      <c r="K26" s="88">
        <f t="shared" si="2"/>
        <v>7300</v>
      </c>
      <c r="L26" s="88">
        <f>VLOOKUP(E26,ข้อมูลหลัก!G:H,2,FALSE)</f>
        <v>19430</v>
      </c>
      <c r="M26" s="89" t="str">
        <f>LOOKUP(G26,ข้อมูลหลัก!A:C)</f>
        <v>ดีมาก</v>
      </c>
      <c r="N26" s="90"/>
    </row>
    <row r="27" spans="1:14" ht="21.75">
      <c r="A27" s="85">
        <v>24</v>
      </c>
      <c r="B27" s="85">
        <v>24</v>
      </c>
      <c r="C27" s="80" t="s">
        <v>233</v>
      </c>
      <c r="D27" s="86" t="s">
        <v>82</v>
      </c>
      <c r="E27" s="85" t="s">
        <v>47</v>
      </c>
      <c r="F27" s="158">
        <v>12200</v>
      </c>
      <c r="G27" s="164">
        <v>92</v>
      </c>
      <c r="H27" s="161">
        <f>LOOKUP(G27,'ข้อมูล%การเลื่อน'!A:E)</f>
        <v>0.0449</v>
      </c>
      <c r="I27" s="87">
        <f t="shared" si="1"/>
        <v>547.78</v>
      </c>
      <c r="J27" s="88">
        <f t="shared" si="0"/>
        <v>550</v>
      </c>
      <c r="K27" s="88">
        <f t="shared" si="2"/>
        <v>12750</v>
      </c>
      <c r="L27" s="88">
        <f>VLOOKUP(E27,ข้อมูลหลัก!G:H,2,FALSE)</f>
        <v>33360</v>
      </c>
      <c r="M27" s="89" t="str">
        <f>LOOKUP(G27,ข้อมูลหลัก!A:C)</f>
        <v>ดีมาก</v>
      </c>
      <c r="N27" s="90"/>
    </row>
    <row r="28" spans="1:14" ht="21.75">
      <c r="A28" s="85">
        <v>25</v>
      </c>
      <c r="B28" s="85">
        <v>25</v>
      </c>
      <c r="C28" s="80" t="s">
        <v>234</v>
      </c>
      <c r="D28" s="86" t="s">
        <v>82</v>
      </c>
      <c r="E28" s="85" t="s">
        <v>47</v>
      </c>
      <c r="F28" s="158">
        <v>11610</v>
      </c>
      <c r="G28" s="164">
        <v>93</v>
      </c>
      <c r="H28" s="161">
        <f>LOOKUP(G28,'ข้อมูล%การเลื่อน'!A:E)</f>
        <v>0.0449</v>
      </c>
      <c r="I28" s="87">
        <f t="shared" si="1"/>
        <v>521.289</v>
      </c>
      <c r="J28" s="88">
        <f t="shared" si="0"/>
        <v>530</v>
      </c>
      <c r="K28" s="88">
        <f t="shared" si="2"/>
        <v>12140</v>
      </c>
      <c r="L28" s="88">
        <f>VLOOKUP(E28,ข้อมูลหลัก!G:H,2,FALSE)</f>
        <v>33360</v>
      </c>
      <c r="M28" s="89" t="str">
        <f>LOOKUP(G28,ข้อมูลหลัก!A:C)</f>
        <v>ดีมาก</v>
      </c>
      <c r="N28" s="90"/>
    </row>
    <row r="29" spans="1:14" ht="21.75">
      <c r="A29" s="85">
        <v>26</v>
      </c>
      <c r="B29" s="85">
        <v>26</v>
      </c>
      <c r="C29" s="80" t="s">
        <v>235</v>
      </c>
      <c r="D29" s="86" t="s">
        <v>11</v>
      </c>
      <c r="E29" s="85" t="s">
        <v>44</v>
      </c>
      <c r="F29" s="158">
        <v>6980</v>
      </c>
      <c r="G29" s="164">
        <v>94</v>
      </c>
      <c r="H29" s="161">
        <f>LOOKUP(G29,'ข้อมูล%การเลื่อน'!A:E)</f>
        <v>0.0449</v>
      </c>
      <c r="I29" s="87">
        <f aca="true" t="shared" si="3" ref="I29:I53">H29*F29</f>
        <v>313.40200000000004</v>
      </c>
      <c r="J29" s="88">
        <f aca="true" t="shared" si="4" ref="J29:J53">ROUNDUP(I29,-1)</f>
        <v>320</v>
      </c>
      <c r="K29" s="88">
        <f aca="true" t="shared" si="5" ref="K29:K53">IF(J29+F29&gt;L29,L29,J29+F29)</f>
        <v>7300</v>
      </c>
      <c r="L29" s="88">
        <f>VLOOKUP(E29,ข้อมูลหลัก!G:H,2,FALSE)</f>
        <v>19430</v>
      </c>
      <c r="M29" s="89" t="str">
        <f>LOOKUP(G29,ข้อมูลหลัก!A:C)</f>
        <v>ดีมาก</v>
      </c>
      <c r="N29" s="90"/>
    </row>
    <row r="30" spans="1:14" ht="21.75">
      <c r="A30" s="85">
        <v>27</v>
      </c>
      <c r="B30" s="85">
        <v>27</v>
      </c>
      <c r="C30" s="80" t="s">
        <v>236</v>
      </c>
      <c r="D30" s="86" t="s">
        <v>82</v>
      </c>
      <c r="E30" s="85" t="s">
        <v>47</v>
      </c>
      <c r="F30" s="158">
        <v>12200</v>
      </c>
      <c r="G30" s="164">
        <v>95</v>
      </c>
      <c r="H30" s="161">
        <f>LOOKUP(G30,'ข้อมูล%การเลื่อน'!A:E)</f>
        <v>0.0551</v>
      </c>
      <c r="I30" s="87">
        <f t="shared" si="3"/>
        <v>672.22</v>
      </c>
      <c r="J30" s="88">
        <f t="shared" si="4"/>
        <v>680</v>
      </c>
      <c r="K30" s="88">
        <f t="shared" si="5"/>
        <v>12880</v>
      </c>
      <c r="L30" s="88">
        <f>VLOOKUP(E30,ข้อมูลหลัก!G:H,2,FALSE)</f>
        <v>33360</v>
      </c>
      <c r="M30" s="89" t="str">
        <f>LOOKUP(G30,ข้อมูลหลัก!A:C)</f>
        <v>ดีเด่น</v>
      </c>
      <c r="N30" s="90"/>
    </row>
    <row r="31" spans="1:14" ht="21.75">
      <c r="A31" s="85">
        <v>28</v>
      </c>
      <c r="B31" s="85">
        <v>28</v>
      </c>
      <c r="C31" s="80" t="s">
        <v>237</v>
      </c>
      <c r="D31" s="86" t="s">
        <v>54</v>
      </c>
      <c r="E31" s="85" t="s">
        <v>45</v>
      </c>
      <c r="F31" s="158">
        <v>9050</v>
      </c>
      <c r="G31" s="164">
        <v>96</v>
      </c>
      <c r="H31" s="161">
        <f>LOOKUP(G31,'ข้อมูล%การเลื่อน'!A:E)</f>
        <v>0.0551</v>
      </c>
      <c r="I31" s="87">
        <f t="shared" si="3"/>
        <v>498.65500000000003</v>
      </c>
      <c r="J31" s="88">
        <f t="shared" si="4"/>
        <v>500</v>
      </c>
      <c r="K31" s="88">
        <f t="shared" si="5"/>
        <v>9550</v>
      </c>
      <c r="L31" s="88">
        <f>VLOOKUP(E31,ข้อมูลหลัก!G:H,2,FALSE)</f>
        <v>23970</v>
      </c>
      <c r="M31" s="89" t="str">
        <f>LOOKUP(G31,ข้อมูลหลัก!A:C)</f>
        <v>ดีเด่น</v>
      </c>
      <c r="N31" s="90"/>
    </row>
    <row r="32" spans="1:14" ht="21.75">
      <c r="A32" s="85">
        <v>29</v>
      </c>
      <c r="B32" s="85">
        <v>29</v>
      </c>
      <c r="C32" s="80" t="s">
        <v>238</v>
      </c>
      <c r="D32" s="86" t="s">
        <v>82</v>
      </c>
      <c r="E32" s="85" t="s">
        <v>47</v>
      </c>
      <c r="F32" s="158">
        <v>12200</v>
      </c>
      <c r="G32" s="164">
        <v>97</v>
      </c>
      <c r="H32" s="161">
        <f>LOOKUP(G32,'ข้อมูล%การเลื่อน'!A:E)</f>
        <v>0.0551</v>
      </c>
      <c r="I32" s="87">
        <f t="shared" si="3"/>
        <v>672.22</v>
      </c>
      <c r="J32" s="88">
        <f t="shared" si="4"/>
        <v>680</v>
      </c>
      <c r="K32" s="88">
        <f t="shared" si="5"/>
        <v>12880</v>
      </c>
      <c r="L32" s="88">
        <f>VLOOKUP(E32,ข้อมูลหลัก!G:H,2,FALSE)</f>
        <v>33360</v>
      </c>
      <c r="M32" s="89" t="str">
        <f>LOOKUP(G32,ข้อมูลหลัก!A:C)</f>
        <v>ดีเด่น</v>
      </c>
      <c r="N32" s="90"/>
    </row>
    <row r="33" spans="1:14" ht="21.75">
      <c r="A33" s="85">
        <v>30</v>
      </c>
      <c r="B33" s="85">
        <v>30</v>
      </c>
      <c r="C33" s="80" t="s">
        <v>239</v>
      </c>
      <c r="D33" s="86" t="s">
        <v>82</v>
      </c>
      <c r="E33" s="85" t="s">
        <v>47</v>
      </c>
      <c r="F33" s="158">
        <v>12200</v>
      </c>
      <c r="G33" s="164">
        <v>98</v>
      </c>
      <c r="H33" s="161">
        <f>LOOKUP(G33,'ข้อมูล%การเลื่อน'!A:E)</f>
        <v>0.0551</v>
      </c>
      <c r="I33" s="87">
        <f t="shared" si="3"/>
        <v>672.22</v>
      </c>
      <c r="J33" s="88">
        <f t="shared" si="4"/>
        <v>680</v>
      </c>
      <c r="K33" s="88">
        <f t="shared" si="5"/>
        <v>12880</v>
      </c>
      <c r="L33" s="88">
        <f>VLOOKUP(E33,ข้อมูลหลัก!G:H,2,FALSE)</f>
        <v>33360</v>
      </c>
      <c r="M33" s="89" t="str">
        <f>LOOKUP(G33,ข้อมูลหลัก!A:C)</f>
        <v>ดีเด่น</v>
      </c>
      <c r="N33" s="90"/>
    </row>
    <row r="34" spans="1:14" ht="21.75">
      <c r="A34" s="85">
        <v>31</v>
      </c>
      <c r="B34" s="85">
        <v>31</v>
      </c>
      <c r="C34" s="80" t="s">
        <v>240</v>
      </c>
      <c r="D34" s="86" t="s">
        <v>54</v>
      </c>
      <c r="E34" s="85" t="s">
        <v>45</v>
      </c>
      <c r="F34" s="158">
        <v>9050</v>
      </c>
      <c r="G34" s="164">
        <v>99</v>
      </c>
      <c r="H34" s="161">
        <f>LOOKUP(G34,'ข้อมูล%การเลื่อน'!A:E)</f>
        <v>0.0551</v>
      </c>
      <c r="I34" s="87">
        <f t="shared" si="3"/>
        <v>498.65500000000003</v>
      </c>
      <c r="J34" s="88">
        <f t="shared" si="4"/>
        <v>500</v>
      </c>
      <c r="K34" s="88">
        <f t="shared" si="5"/>
        <v>9550</v>
      </c>
      <c r="L34" s="88">
        <f>VLOOKUP(E34,ข้อมูลหลัก!G:H,2,FALSE)</f>
        <v>23970</v>
      </c>
      <c r="M34" s="89" t="str">
        <f>LOOKUP(G34,ข้อมูลหลัก!A:C)</f>
        <v>ดีเด่น</v>
      </c>
      <c r="N34" s="90"/>
    </row>
    <row r="35" spans="1:14" ht="21.75">
      <c r="A35" s="85">
        <v>32</v>
      </c>
      <c r="B35" s="85">
        <v>32</v>
      </c>
      <c r="C35" s="80" t="s">
        <v>241</v>
      </c>
      <c r="D35" s="86" t="s">
        <v>82</v>
      </c>
      <c r="E35" s="85" t="s">
        <v>47</v>
      </c>
      <c r="F35" s="158">
        <v>12200</v>
      </c>
      <c r="G35" s="164">
        <v>100</v>
      </c>
      <c r="H35" s="161">
        <f>LOOKUP(G35,'ข้อมูล%การเลื่อน'!A:E)</f>
        <v>0.0551</v>
      </c>
      <c r="I35" s="87">
        <f t="shared" si="3"/>
        <v>672.22</v>
      </c>
      <c r="J35" s="88">
        <f t="shared" si="4"/>
        <v>680</v>
      </c>
      <c r="K35" s="88">
        <f t="shared" si="5"/>
        <v>12880</v>
      </c>
      <c r="L35" s="88">
        <f>VLOOKUP(E35,ข้อมูลหลัก!G:H,2,FALSE)</f>
        <v>33360</v>
      </c>
      <c r="M35" s="89" t="str">
        <f>LOOKUP(G35,ข้อมูลหลัก!A:C)</f>
        <v>ดีเด่น</v>
      </c>
      <c r="N35" s="90"/>
    </row>
    <row r="36" spans="1:14" ht="21.75">
      <c r="A36" s="85">
        <v>33</v>
      </c>
      <c r="B36" s="85">
        <v>33</v>
      </c>
      <c r="C36" s="80" t="s">
        <v>242</v>
      </c>
      <c r="D36" s="86" t="s">
        <v>82</v>
      </c>
      <c r="E36" s="85" t="s">
        <v>47</v>
      </c>
      <c r="F36" s="158">
        <v>12200</v>
      </c>
      <c r="G36" s="164">
        <v>94.99</v>
      </c>
      <c r="H36" s="161">
        <f>LOOKUP(G36,'ข้อมูล%การเลื่อน'!A:E)</f>
        <v>0.0449</v>
      </c>
      <c r="I36" s="87">
        <f t="shared" si="3"/>
        <v>547.78</v>
      </c>
      <c r="J36" s="88">
        <f t="shared" si="4"/>
        <v>550</v>
      </c>
      <c r="K36" s="88">
        <f t="shared" si="5"/>
        <v>12750</v>
      </c>
      <c r="L36" s="88">
        <f>VLOOKUP(E36,ข้อมูลหลัก!G:H,2,FALSE)</f>
        <v>33360</v>
      </c>
      <c r="M36" s="89" t="str">
        <f>LOOKUP(G36,ข้อมูลหลัก!A:C)</f>
        <v>ดีมาก</v>
      </c>
      <c r="N36" s="90"/>
    </row>
    <row r="37" spans="1:14" ht="21.75">
      <c r="A37" s="85">
        <v>34</v>
      </c>
      <c r="B37" s="85">
        <v>34</v>
      </c>
      <c r="C37" s="80" t="s">
        <v>243</v>
      </c>
      <c r="D37" s="86" t="s">
        <v>82</v>
      </c>
      <c r="E37" s="85" t="s">
        <v>47</v>
      </c>
      <c r="F37" s="158">
        <v>12200</v>
      </c>
      <c r="G37" s="164">
        <v>84</v>
      </c>
      <c r="H37" s="161">
        <f>LOOKUP(G37,'ข้อมูล%การเลื่อน'!A:E)</f>
        <v>0.0348</v>
      </c>
      <c r="I37" s="87">
        <f t="shared" si="3"/>
        <v>424.55999999999995</v>
      </c>
      <c r="J37" s="88">
        <f t="shared" si="4"/>
        <v>430</v>
      </c>
      <c r="K37" s="88">
        <f t="shared" si="5"/>
        <v>12630</v>
      </c>
      <c r="L37" s="88">
        <f>VLOOKUP(E37,ข้อมูลหลัก!G:H,2,FALSE)</f>
        <v>33360</v>
      </c>
      <c r="M37" s="89" t="str">
        <f>LOOKUP(G37,ข้อมูลหลัก!A:C)</f>
        <v>ดี</v>
      </c>
      <c r="N37" s="90"/>
    </row>
    <row r="38" spans="1:14" ht="21.75">
      <c r="A38" s="85">
        <v>35</v>
      </c>
      <c r="B38" s="85">
        <v>35</v>
      </c>
      <c r="C38" s="80" t="s">
        <v>244</v>
      </c>
      <c r="D38" s="86" t="s">
        <v>11</v>
      </c>
      <c r="E38" s="85" t="s">
        <v>44</v>
      </c>
      <c r="F38" s="158">
        <v>7370</v>
      </c>
      <c r="G38" s="164">
        <v>85</v>
      </c>
      <c r="H38" s="161">
        <f>LOOKUP(G38,'ข้อมูล%การเลื่อน'!A:E)</f>
        <v>0.0449</v>
      </c>
      <c r="I38" s="87">
        <f t="shared" si="3"/>
        <v>330.913</v>
      </c>
      <c r="J38" s="88">
        <f t="shared" si="4"/>
        <v>340</v>
      </c>
      <c r="K38" s="88">
        <f t="shared" si="5"/>
        <v>7710</v>
      </c>
      <c r="L38" s="88">
        <f>VLOOKUP(E38,ข้อมูลหลัก!G:H,2,FALSE)</f>
        <v>19430</v>
      </c>
      <c r="M38" s="89" t="str">
        <f>LOOKUP(G38,ข้อมูลหลัก!A:C)</f>
        <v>ดีมาก</v>
      </c>
      <c r="N38" s="90"/>
    </row>
    <row r="39" spans="1:14" ht="21.75">
      <c r="A39" s="85">
        <v>36</v>
      </c>
      <c r="B39" s="85">
        <v>36</v>
      </c>
      <c r="C39" s="80" t="s">
        <v>245</v>
      </c>
      <c r="D39" s="86" t="s">
        <v>11</v>
      </c>
      <c r="E39" s="85" t="s">
        <v>44</v>
      </c>
      <c r="F39" s="158">
        <v>7370</v>
      </c>
      <c r="G39" s="164">
        <v>86</v>
      </c>
      <c r="H39" s="161">
        <f>LOOKUP(G39,'ข้อมูล%การเลื่อน'!A:E)</f>
        <v>0.0449</v>
      </c>
      <c r="I39" s="87">
        <f t="shared" si="3"/>
        <v>330.913</v>
      </c>
      <c r="J39" s="88">
        <f t="shared" si="4"/>
        <v>340</v>
      </c>
      <c r="K39" s="88">
        <f t="shared" si="5"/>
        <v>7710</v>
      </c>
      <c r="L39" s="88">
        <f>VLOOKUP(E39,ข้อมูลหลัก!G:H,2,FALSE)</f>
        <v>19430</v>
      </c>
      <c r="M39" s="89" t="str">
        <f>LOOKUP(G39,ข้อมูลหลัก!A:C)</f>
        <v>ดีมาก</v>
      </c>
      <c r="N39" s="90"/>
    </row>
    <row r="40" spans="1:14" ht="21.75">
      <c r="A40" s="85">
        <v>37</v>
      </c>
      <c r="B40" s="85">
        <v>37</v>
      </c>
      <c r="C40" s="80" t="s">
        <v>246</v>
      </c>
      <c r="D40" s="86" t="s">
        <v>87</v>
      </c>
      <c r="E40" s="85" t="s">
        <v>47</v>
      </c>
      <c r="F40" s="158">
        <v>10520</v>
      </c>
      <c r="G40" s="164">
        <v>87</v>
      </c>
      <c r="H40" s="161">
        <f>LOOKUP(G40,'ข้อมูล%การเลื่อน'!A:E)</f>
        <v>0.0449</v>
      </c>
      <c r="I40" s="87">
        <f t="shared" si="3"/>
        <v>472.348</v>
      </c>
      <c r="J40" s="88">
        <f t="shared" si="4"/>
        <v>480</v>
      </c>
      <c r="K40" s="88">
        <f t="shared" si="5"/>
        <v>11000</v>
      </c>
      <c r="L40" s="88">
        <f>VLOOKUP(E40,ข้อมูลหลัก!G:H,2,FALSE)</f>
        <v>33360</v>
      </c>
      <c r="M40" s="89" t="str">
        <f>LOOKUP(G40,ข้อมูลหลัก!A:C)</f>
        <v>ดีมาก</v>
      </c>
      <c r="N40" s="90"/>
    </row>
    <row r="41" spans="1:14" ht="21.75">
      <c r="A41" s="85">
        <v>38</v>
      </c>
      <c r="B41" s="85">
        <v>38</v>
      </c>
      <c r="C41" s="80" t="s">
        <v>247</v>
      </c>
      <c r="D41" s="86" t="s">
        <v>11</v>
      </c>
      <c r="E41" s="85" t="s">
        <v>44</v>
      </c>
      <c r="F41" s="158">
        <v>7370</v>
      </c>
      <c r="G41" s="164">
        <v>88</v>
      </c>
      <c r="H41" s="161">
        <f>LOOKUP(G41,'ข้อมูล%การเลื่อน'!A:E)</f>
        <v>0.0449</v>
      </c>
      <c r="I41" s="87">
        <f t="shared" si="3"/>
        <v>330.913</v>
      </c>
      <c r="J41" s="88">
        <f t="shared" si="4"/>
        <v>340</v>
      </c>
      <c r="K41" s="88">
        <f t="shared" si="5"/>
        <v>7710</v>
      </c>
      <c r="L41" s="88">
        <f>VLOOKUP(E41,ข้อมูลหลัก!G:H,2,FALSE)</f>
        <v>19430</v>
      </c>
      <c r="M41" s="89" t="str">
        <f>LOOKUP(G41,ข้อมูลหลัก!A:C)</f>
        <v>ดีมาก</v>
      </c>
      <c r="N41" s="90"/>
    </row>
    <row r="42" spans="1:14" ht="21.75">
      <c r="A42" s="85">
        <v>39</v>
      </c>
      <c r="B42" s="85">
        <v>39</v>
      </c>
      <c r="C42" s="80" t="s">
        <v>248</v>
      </c>
      <c r="D42" s="86" t="s">
        <v>87</v>
      </c>
      <c r="E42" s="85" t="s">
        <v>47</v>
      </c>
      <c r="F42" s="158">
        <v>10520</v>
      </c>
      <c r="G42" s="164">
        <v>89</v>
      </c>
      <c r="H42" s="161">
        <f>LOOKUP(G42,'ข้อมูล%การเลื่อน'!A:E)</f>
        <v>0.0449</v>
      </c>
      <c r="I42" s="87">
        <f t="shared" si="3"/>
        <v>472.348</v>
      </c>
      <c r="J42" s="88">
        <f t="shared" si="4"/>
        <v>480</v>
      </c>
      <c r="K42" s="88">
        <f t="shared" si="5"/>
        <v>11000</v>
      </c>
      <c r="L42" s="88">
        <f>VLOOKUP(E42,ข้อมูลหลัก!G:H,2,FALSE)</f>
        <v>33360</v>
      </c>
      <c r="M42" s="89" t="str">
        <f>LOOKUP(G42,ข้อมูลหลัก!A:C)</f>
        <v>ดีมาก</v>
      </c>
      <c r="N42" s="90"/>
    </row>
    <row r="43" spans="1:14" ht="21.75">
      <c r="A43" s="85">
        <v>40</v>
      </c>
      <c r="B43" s="85">
        <v>40</v>
      </c>
      <c r="C43" s="80" t="s">
        <v>249</v>
      </c>
      <c r="D43" s="86" t="s">
        <v>11</v>
      </c>
      <c r="E43" s="85" t="s">
        <v>44</v>
      </c>
      <c r="F43" s="158">
        <v>7370</v>
      </c>
      <c r="G43" s="164">
        <v>90</v>
      </c>
      <c r="H43" s="161">
        <f>LOOKUP(G43,'ข้อมูล%การเลื่อน'!A:E)</f>
        <v>0.0449</v>
      </c>
      <c r="I43" s="87">
        <f t="shared" si="3"/>
        <v>330.913</v>
      </c>
      <c r="J43" s="88">
        <f t="shared" si="4"/>
        <v>340</v>
      </c>
      <c r="K43" s="88">
        <f t="shared" si="5"/>
        <v>7710</v>
      </c>
      <c r="L43" s="88">
        <f>VLOOKUP(E43,ข้อมูลหลัก!G:H,2,FALSE)</f>
        <v>19430</v>
      </c>
      <c r="M43" s="89" t="str">
        <f>LOOKUP(G43,ข้อมูลหลัก!A:C)</f>
        <v>ดีมาก</v>
      </c>
      <c r="N43" s="90"/>
    </row>
    <row r="44" spans="1:14" ht="21.75">
      <c r="A44" s="85">
        <v>41</v>
      </c>
      <c r="B44" s="85">
        <v>41</v>
      </c>
      <c r="C44" s="80" t="s">
        <v>250</v>
      </c>
      <c r="D44" s="86" t="s">
        <v>11</v>
      </c>
      <c r="E44" s="85" t="s">
        <v>44</v>
      </c>
      <c r="F44" s="158">
        <v>7370</v>
      </c>
      <c r="G44" s="164">
        <v>91</v>
      </c>
      <c r="H44" s="161">
        <f>LOOKUP(G44,'ข้อมูล%การเลื่อน'!A:E)</f>
        <v>0.0449</v>
      </c>
      <c r="I44" s="87">
        <f t="shared" si="3"/>
        <v>330.913</v>
      </c>
      <c r="J44" s="88">
        <f t="shared" si="4"/>
        <v>340</v>
      </c>
      <c r="K44" s="88">
        <f t="shared" si="5"/>
        <v>7710</v>
      </c>
      <c r="L44" s="88">
        <f>VLOOKUP(E44,ข้อมูลหลัก!G:H,2,FALSE)</f>
        <v>19430</v>
      </c>
      <c r="M44" s="89" t="str">
        <f>LOOKUP(G44,ข้อมูลหลัก!A:C)</f>
        <v>ดีมาก</v>
      </c>
      <c r="N44" s="90"/>
    </row>
    <row r="45" spans="1:14" ht="21.75">
      <c r="A45" s="85">
        <v>42</v>
      </c>
      <c r="B45" s="85">
        <v>42</v>
      </c>
      <c r="C45" s="80" t="s">
        <v>251</v>
      </c>
      <c r="D45" s="86" t="s">
        <v>87</v>
      </c>
      <c r="E45" s="85" t="s">
        <v>47</v>
      </c>
      <c r="F45" s="158">
        <v>10520</v>
      </c>
      <c r="G45" s="164">
        <v>92</v>
      </c>
      <c r="H45" s="161">
        <f>LOOKUP(G45,'ข้อมูล%การเลื่อน'!A:E)</f>
        <v>0.0449</v>
      </c>
      <c r="I45" s="87">
        <f t="shared" si="3"/>
        <v>472.348</v>
      </c>
      <c r="J45" s="88">
        <f t="shared" si="4"/>
        <v>480</v>
      </c>
      <c r="K45" s="88">
        <f t="shared" si="5"/>
        <v>11000</v>
      </c>
      <c r="L45" s="88">
        <f>VLOOKUP(E45,ข้อมูลหลัก!G:H,2,FALSE)</f>
        <v>33360</v>
      </c>
      <c r="M45" s="89" t="str">
        <f>LOOKUP(G45,ข้อมูลหลัก!A:C)</f>
        <v>ดีมาก</v>
      </c>
      <c r="N45" s="90"/>
    </row>
    <row r="46" spans="1:14" ht="21.75">
      <c r="A46" s="85">
        <v>43</v>
      </c>
      <c r="B46" s="85">
        <v>43</v>
      </c>
      <c r="C46" s="80" t="s">
        <v>252</v>
      </c>
      <c r="D46" s="86" t="s">
        <v>11</v>
      </c>
      <c r="E46" s="85" t="s">
        <v>44</v>
      </c>
      <c r="F46" s="158">
        <v>7370</v>
      </c>
      <c r="G46" s="164">
        <v>93</v>
      </c>
      <c r="H46" s="161">
        <f>LOOKUP(G46,'ข้อมูล%การเลื่อน'!A:E)</f>
        <v>0.0449</v>
      </c>
      <c r="I46" s="87">
        <f t="shared" si="3"/>
        <v>330.913</v>
      </c>
      <c r="J46" s="88">
        <f t="shared" si="4"/>
        <v>340</v>
      </c>
      <c r="K46" s="88">
        <f t="shared" si="5"/>
        <v>7710</v>
      </c>
      <c r="L46" s="88">
        <f>VLOOKUP(E46,ข้อมูลหลัก!G:H,2,FALSE)</f>
        <v>19430</v>
      </c>
      <c r="M46" s="89" t="str">
        <f>LOOKUP(G46,ข้อมูลหลัก!A:C)</f>
        <v>ดีมาก</v>
      </c>
      <c r="N46" s="90"/>
    </row>
    <row r="47" spans="1:14" ht="21.75">
      <c r="A47" s="85">
        <v>44</v>
      </c>
      <c r="B47" s="85">
        <v>44</v>
      </c>
      <c r="C47" s="80" t="s">
        <v>253</v>
      </c>
      <c r="D47" s="86" t="s">
        <v>87</v>
      </c>
      <c r="E47" s="85" t="s">
        <v>47</v>
      </c>
      <c r="F47" s="158">
        <v>10520</v>
      </c>
      <c r="G47" s="164">
        <v>94</v>
      </c>
      <c r="H47" s="161">
        <f>LOOKUP(G47,'ข้อมูล%การเลื่อน'!A:E)</f>
        <v>0.0449</v>
      </c>
      <c r="I47" s="87">
        <f t="shared" si="3"/>
        <v>472.348</v>
      </c>
      <c r="J47" s="88">
        <f t="shared" si="4"/>
        <v>480</v>
      </c>
      <c r="K47" s="88">
        <f t="shared" si="5"/>
        <v>11000</v>
      </c>
      <c r="L47" s="88">
        <f>VLOOKUP(E47,ข้อมูลหลัก!G:H,2,FALSE)</f>
        <v>33360</v>
      </c>
      <c r="M47" s="89" t="str">
        <f>LOOKUP(G47,ข้อมูลหลัก!A:C)</f>
        <v>ดีมาก</v>
      </c>
      <c r="N47" s="90"/>
    </row>
    <row r="48" spans="1:14" ht="21.75">
      <c r="A48" s="85">
        <v>45</v>
      </c>
      <c r="B48" s="85">
        <v>45</v>
      </c>
      <c r="C48" s="80" t="s">
        <v>254</v>
      </c>
      <c r="D48" s="86" t="s">
        <v>54</v>
      </c>
      <c r="E48" s="85" t="s">
        <v>45</v>
      </c>
      <c r="F48" s="158">
        <v>9050</v>
      </c>
      <c r="G48" s="164">
        <v>95</v>
      </c>
      <c r="H48" s="161">
        <f>LOOKUP(G48,'ข้อมูล%การเลื่อน'!A:E)</f>
        <v>0.0551</v>
      </c>
      <c r="I48" s="87">
        <f t="shared" si="3"/>
        <v>498.65500000000003</v>
      </c>
      <c r="J48" s="88">
        <f t="shared" si="4"/>
        <v>500</v>
      </c>
      <c r="K48" s="88">
        <f t="shared" si="5"/>
        <v>9550</v>
      </c>
      <c r="L48" s="88">
        <f>VLOOKUP(E48,ข้อมูลหลัก!G:H,2,FALSE)</f>
        <v>23970</v>
      </c>
      <c r="M48" s="89" t="str">
        <f>LOOKUP(G48,ข้อมูลหลัก!A:C)</f>
        <v>ดีเด่น</v>
      </c>
      <c r="N48" s="90"/>
    </row>
    <row r="49" spans="1:14" ht="21.75">
      <c r="A49" s="85">
        <v>46</v>
      </c>
      <c r="B49" s="85">
        <v>46</v>
      </c>
      <c r="C49" s="80" t="s">
        <v>255</v>
      </c>
      <c r="D49" s="86" t="s">
        <v>87</v>
      </c>
      <c r="E49" s="85" t="s">
        <v>47</v>
      </c>
      <c r="F49" s="158">
        <v>10520</v>
      </c>
      <c r="G49" s="164">
        <v>96</v>
      </c>
      <c r="H49" s="161">
        <f>LOOKUP(G49,'ข้อมูล%การเลื่อน'!A:E)</f>
        <v>0.0551</v>
      </c>
      <c r="I49" s="87">
        <f t="shared" si="3"/>
        <v>579.652</v>
      </c>
      <c r="J49" s="88">
        <f t="shared" si="4"/>
        <v>580</v>
      </c>
      <c r="K49" s="88">
        <f t="shared" si="5"/>
        <v>11100</v>
      </c>
      <c r="L49" s="88">
        <f>VLOOKUP(E49,ข้อมูลหลัก!G:H,2,FALSE)</f>
        <v>33360</v>
      </c>
      <c r="M49" s="89" t="str">
        <f>LOOKUP(G49,ข้อมูลหลัก!A:C)</f>
        <v>ดีเด่น</v>
      </c>
      <c r="N49" s="90"/>
    </row>
    <row r="50" spans="1:14" ht="21.75">
      <c r="A50" s="85">
        <v>47</v>
      </c>
      <c r="B50" s="85">
        <v>47</v>
      </c>
      <c r="C50" s="80" t="s">
        <v>256</v>
      </c>
      <c r="D50" s="86" t="s">
        <v>54</v>
      </c>
      <c r="E50" s="85" t="s">
        <v>45</v>
      </c>
      <c r="F50" s="158">
        <v>9050</v>
      </c>
      <c r="G50" s="164">
        <v>97</v>
      </c>
      <c r="H50" s="161">
        <f>LOOKUP(G50,'ข้อมูล%การเลื่อน'!A:E)</f>
        <v>0.0551</v>
      </c>
      <c r="I50" s="87">
        <f t="shared" si="3"/>
        <v>498.65500000000003</v>
      </c>
      <c r="J50" s="88">
        <f t="shared" si="4"/>
        <v>500</v>
      </c>
      <c r="K50" s="88">
        <f t="shared" si="5"/>
        <v>9550</v>
      </c>
      <c r="L50" s="88">
        <f>VLOOKUP(E50,ข้อมูลหลัก!G:H,2,FALSE)</f>
        <v>23970</v>
      </c>
      <c r="M50" s="89" t="str">
        <f>LOOKUP(G50,ข้อมูลหลัก!A:C)</f>
        <v>ดีเด่น</v>
      </c>
      <c r="N50" s="90"/>
    </row>
    <row r="51" spans="1:14" ht="21.75">
      <c r="A51" s="85">
        <v>48</v>
      </c>
      <c r="B51" s="85">
        <v>48</v>
      </c>
      <c r="C51" s="80" t="s">
        <v>257</v>
      </c>
      <c r="D51" s="86" t="s">
        <v>87</v>
      </c>
      <c r="E51" s="85" t="s">
        <v>47</v>
      </c>
      <c r="F51" s="158">
        <v>10520</v>
      </c>
      <c r="G51" s="164">
        <v>98</v>
      </c>
      <c r="H51" s="161">
        <f>LOOKUP(G51,'ข้อมูล%การเลื่อน'!A:E)</f>
        <v>0.0551</v>
      </c>
      <c r="I51" s="87">
        <f t="shared" si="3"/>
        <v>579.652</v>
      </c>
      <c r="J51" s="88">
        <f t="shared" si="4"/>
        <v>580</v>
      </c>
      <c r="K51" s="88">
        <f t="shared" si="5"/>
        <v>11100</v>
      </c>
      <c r="L51" s="88">
        <f>VLOOKUP(E51,ข้อมูลหลัก!G:H,2,FALSE)</f>
        <v>33360</v>
      </c>
      <c r="M51" s="89" t="str">
        <f>LOOKUP(G51,ข้อมูลหลัก!A:C)</f>
        <v>ดีเด่น</v>
      </c>
      <c r="N51" s="90"/>
    </row>
    <row r="52" spans="1:14" ht="21.75">
      <c r="A52" s="85">
        <v>49</v>
      </c>
      <c r="B52" s="85">
        <v>49</v>
      </c>
      <c r="C52" s="80" t="s">
        <v>258</v>
      </c>
      <c r="D52" s="86" t="s">
        <v>54</v>
      </c>
      <c r="E52" s="85" t="s">
        <v>45</v>
      </c>
      <c r="F52" s="158">
        <v>9050</v>
      </c>
      <c r="G52" s="164">
        <v>99</v>
      </c>
      <c r="H52" s="161">
        <f>LOOKUP(G52,'ข้อมูล%การเลื่อน'!A:E)</f>
        <v>0.0551</v>
      </c>
      <c r="I52" s="87">
        <f t="shared" si="3"/>
        <v>498.65500000000003</v>
      </c>
      <c r="J52" s="88">
        <f t="shared" si="4"/>
        <v>500</v>
      </c>
      <c r="K52" s="88">
        <f t="shared" si="5"/>
        <v>9550</v>
      </c>
      <c r="L52" s="88">
        <f>VLOOKUP(E52,ข้อมูลหลัก!G:H,2,FALSE)</f>
        <v>23970</v>
      </c>
      <c r="M52" s="89" t="str">
        <f>LOOKUP(G52,ข้อมูลหลัก!A:C)</f>
        <v>ดีเด่น</v>
      </c>
      <c r="N52" s="90"/>
    </row>
    <row r="53" spans="1:14" ht="21.75">
      <c r="A53" s="85">
        <v>50</v>
      </c>
      <c r="B53" s="85">
        <v>50</v>
      </c>
      <c r="C53" s="80" t="s">
        <v>259</v>
      </c>
      <c r="D53" s="86" t="s">
        <v>87</v>
      </c>
      <c r="E53" s="85" t="s">
        <v>47</v>
      </c>
      <c r="F53" s="158">
        <v>10520</v>
      </c>
      <c r="G53" s="164">
        <v>84.99</v>
      </c>
      <c r="H53" s="161">
        <f>LOOKUP(G53,'ข้อมูล%การเลื่อน'!A:E)</f>
        <v>0.0348</v>
      </c>
      <c r="I53" s="87">
        <f t="shared" si="3"/>
        <v>366.09599999999995</v>
      </c>
      <c r="J53" s="88">
        <f t="shared" si="4"/>
        <v>370</v>
      </c>
      <c r="K53" s="88">
        <f t="shared" si="5"/>
        <v>10890</v>
      </c>
      <c r="L53" s="88">
        <f>VLOOKUP(E53,ข้อมูลหลัก!G:H,2,FALSE)</f>
        <v>33360</v>
      </c>
      <c r="M53" s="89" t="str">
        <f>LOOKUP(G53,ข้อมูลหลัก!A:C)</f>
        <v>ดี</v>
      </c>
      <c r="N53" s="90"/>
    </row>
  </sheetData>
  <sheetProtection/>
  <mergeCells count="1">
    <mergeCell ref="A1:N1"/>
  </mergeCells>
  <dataValidations count="1">
    <dataValidation type="decimal" allowBlank="1" showInputMessage="1" showErrorMessage="1" errorTitle="คำเตือน" error="เพื่อป้องกันการผิดพลาด&#10;ในการคำนวณ กรุณาคีย์คะแนน&#10;การประเมิน ภายในช่วงคะแนนระหว่าง&#10;1.00 - 3.00" sqref="G4:G65536">
      <formula1>0</formula1>
      <formula2>100</formula2>
    </dataValidation>
  </dataValidations>
  <printOptions/>
  <pageMargins left="0.2" right="0" top="0.69" bottom="0.1968503937007874" header="0.31496062992125984" footer="0.31496062992125984"/>
  <pageSetup horizontalDpi="600" verticalDpi="600" orientation="landscape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85" zoomScaleNormal="85" zoomScalePageLayoutView="0" workbookViewId="0" topLeftCell="A1">
      <selection activeCell="E35" sqref="E35"/>
    </sheetView>
  </sheetViews>
  <sheetFormatPr defaultColWidth="9.140625" defaultRowHeight="12.75"/>
  <cols>
    <col min="1" max="2" width="13.7109375" style="114" customWidth="1"/>
    <col min="3" max="3" width="14.7109375" style="100" customWidth="1"/>
    <col min="4" max="4" width="16.421875" style="100" customWidth="1"/>
    <col min="5" max="5" width="14.8515625" style="116" customWidth="1"/>
    <col min="6" max="6" width="12.57421875" style="115" customWidth="1"/>
    <col min="7" max="7" width="16.00390625" style="113" customWidth="1"/>
    <col min="8" max="8" width="2.7109375" style="101" customWidth="1"/>
    <col min="9" max="9" width="7.57421875" style="101" customWidth="1"/>
    <col min="10" max="10" width="21.28125" style="112" customWidth="1"/>
    <col min="11" max="16384" width="9.140625" style="101" customWidth="1"/>
  </cols>
  <sheetData>
    <row r="1" spans="1:14" ht="42">
      <c r="A1" s="180" t="s">
        <v>208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2" ht="30.75">
      <c r="A2" s="179" t="s">
        <v>124</v>
      </c>
      <c r="B2" s="179"/>
      <c r="C2" s="179"/>
      <c r="D2" s="179"/>
      <c r="E2" s="179"/>
      <c r="F2" s="179"/>
      <c r="G2" s="179"/>
      <c r="J2" s="102"/>
      <c r="K2" s="103"/>
      <c r="L2" s="104"/>
    </row>
    <row r="3" spans="1:12" ht="36">
      <c r="A3" s="154" t="s">
        <v>193</v>
      </c>
      <c r="B3" s="154" t="s">
        <v>194</v>
      </c>
      <c r="C3" s="155" t="s">
        <v>195</v>
      </c>
      <c r="D3" s="155" t="s">
        <v>196</v>
      </c>
      <c r="E3" s="155" t="s">
        <v>197</v>
      </c>
      <c r="F3" s="156" t="s">
        <v>198</v>
      </c>
      <c r="G3" s="156" t="s">
        <v>199</v>
      </c>
      <c r="J3" s="102"/>
      <c r="K3" s="103"/>
      <c r="L3" s="104"/>
    </row>
    <row r="4" spans="1:10" s="107" customFormat="1" ht="168">
      <c r="A4" s="105" t="s">
        <v>190</v>
      </c>
      <c r="B4" s="105" t="s">
        <v>191</v>
      </c>
      <c r="C4" s="106" t="s">
        <v>260</v>
      </c>
      <c r="D4" s="106" t="s">
        <v>261</v>
      </c>
      <c r="E4" s="105" t="s">
        <v>192</v>
      </c>
      <c r="F4" s="106" t="s">
        <v>179</v>
      </c>
      <c r="G4" s="106" t="s">
        <v>180</v>
      </c>
      <c r="J4" s="108"/>
    </row>
    <row r="5" spans="1:7" ht="33">
      <c r="A5" s="172">
        <v>0</v>
      </c>
      <c r="B5" s="172">
        <v>64.99</v>
      </c>
      <c r="C5" s="109" t="s">
        <v>112</v>
      </c>
      <c r="D5" s="99" t="str">
        <f>LOOKUP(A5,ข้อมูลหลัก!A:C)</f>
        <v>ควรปรับปรุง</v>
      </c>
      <c r="E5" s="110">
        <v>0</v>
      </c>
      <c r="F5" s="99">
        <f>COUNTIF(ข้อมูล!G:G,"&lt;="&amp;B5)</f>
        <v>1</v>
      </c>
      <c r="G5" s="111">
        <f>SUMIF(ข้อมูล!I:I,"&lt;="&amp;B5)</f>
        <v>0</v>
      </c>
    </row>
    <row r="6" spans="1:7" ht="33">
      <c r="A6" s="172">
        <v>65</v>
      </c>
      <c r="B6" s="172">
        <v>74.99</v>
      </c>
      <c r="C6" s="109" t="str">
        <f>LOOKUP(B6,ข้อมูลหลัก!A:C)</f>
        <v>พอใช้</v>
      </c>
      <c r="D6" s="99" t="str">
        <f>LOOKUP(A6,ข้อมูลหลัก!A:C)</f>
        <v>พอใช้</v>
      </c>
      <c r="E6" s="110">
        <v>0</v>
      </c>
      <c r="F6" s="99">
        <f>COUNTIF(ข้อมูล!G:G,"&lt;="&amp;B6)-COUNTIF(ข้อมูล!G:G,"&lt;"&amp;A6)</f>
        <v>5</v>
      </c>
      <c r="G6" s="111">
        <f>SUMIF(ข้อมูล!G:G,"&lt;="&amp;B6,ข้อมูล!J:J)-SUMIF(ข้อมูล!G:G,"&lt;"&amp;A6,ข้อมูล!J:J)</f>
        <v>0</v>
      </c>
    </row>
    <row r="7" spans="1:7" ht="33">
      <c r="A7" s="172">
        <v>75</v>
      </c>
      <c r="B7" s="172">
        <v>84.99</v>
      </c>
      <c r="C7" s="109" t="str">
        <f>LOOKUP(B7,ข้อมูลหลัก!A:C)</f>
        <v>ดี</v>
      </c>
      <c r="D7" s="99" t="str">
        <f>LOOKUP(A7,ข้อมูลหลัก!A:C)</f>
        <v>ดี</v>
      </c>
      <c r="E7" s="110">
        <v>0.0348</v>
      </c>
      <c r="F7" s="99">
        <f>COUNTIF(ข้อมูล!G:G,"&lt;="&amp;B7)-COUNTIF(ข้อมูล!G:G,"&lt;"&amp;A7)</f>
        <v>12</v>
      </c>
      <c r="G7" s="111">
        <f>SUMIF(ข้อมูล!G:G,"&lt;="&amp;B7,ข้อมูล!J:J)-SUMIF(ข้อมูล!G:G,"&lt;"&amp;A7,ข้อมูล!J:J)</f>
        <v>4680</v>
      </c>
    </row>
    <row r="8" spans="1:7" ht="33">
      <c r="A8" s="172">
        <v>85</v>
      </c>
      <c r="B8" s="172">
        <v>94.99</v>
      </c>
      <c r="C8" s="109" t="str">
        <f>LOOKUP(B8,ข้อมูลหลัก!A:C)</f>
        <v>ดีมาก</v>
      </c>
      <c r="D8" s="99" t="str">
        <f>LOOKUP(A8,ข้อมูลหลัก!A:C)</f>
        <v>ดีมาก</v>
      </c>
      <c r="E8" s="110">
        <v>0.0449</v>
      </c>
      <c r="F8" s="99">
        <f>COUNTIF(ข้อมูล!G:G,"&lt;="&amp;B8)-COUNTIF(ข้อมูล!G:G,"&lt;"&amp;A8)</f>
        <v>21</v>
      </c>
      <c r="G8" s="111">
        <f>SUMIF(ข้อมูล!G:G,"&lt;="&amp;B8,ข้อมูล!J:J)-SUMIF(ข้อมูล!G:G,"&lt;"&amp;A8,ข้อมูล!J:J)</f>
        <v>10010</v>
      </c>
    </row>
    <row r="9" spans="1:7" ht="33">
      <c r="A9" s="172">
        <v>95</v>
      </c>
      <c r="B9" s="172">
        <v>100</v>
      </c>
      <c r="C9" s="109" t="str">
        <f>LOOKUP(B9,ข้อมูลหลัก!A:C)</f>
        <v>ดีเด่น</v>
      </c>
      <c r="D9" s="99" t="str">
        <f>LOOKUP(A9,ข้อมูลหลัก!A:C)</f>
        <v>ดีเด่น</v>
      </c>
      <c r="E9" s="110">
        <v>0.0551</v>
      </c>
      <c r="F9" s="99">
        <f>COUNTIF(ข้อมูล!G:G,"&lt;="&amp;B9)-COUNTIF(ข้อมูล!G:G,"&lt;"&amp;A9)</f>
        <v>11</v>
      </c>
      <c r="G9" s="111">
        <f>SUMIF(ข้อมูล!G:G,"&lt;="&amp;B9,ข้อมูล!J:J)-SUMIF(ข้อมูล!G:G,"&lt;"&amp;A9,ข้อมูล!J:J)</f>
        <v>6380</v>
      </c>
    </row>
  </sheetData>
  <sheetProtection/>
  <mergeCells count="2">
    <mergeCell ref="A2:G2"/>
    <mergeCell ref="A1:N1"/>
  </mergeCells>
  <dataValidations count="3">
    <dataValidation type="decimal" operator="equal" allowBlank="1" showInputMessage="1" showErrorMessage="1" errorTitle="คำเตือน" error="คะแนนสูงสุดของควรปรับปรุงคือ1.50" sqref="B5">
      <formula1>64.99</formula1>
    </dataValidation>
    <dataValidation type="decimal" operator="equal" allowBlank="1" showInputMessage="1" showErrorMessage="1" sqref="A5">
      <formula1>0</formula1>
    </dataValidation>
    <dataValidation type="decimal" allowBlank="1" showInputMessage="1" showErrorMessage="1" errorTitle="คำเตือน" error="กรุณาคีย์ร้อยละการเลื่อนเงินเดือน&#10;เป็นค่าระหว่าง 0.00 - 6.00 %&#10;( ต้องใส่ % ด้วย )" sqref="E5:E65536">
      <formula1>0/100</formula1>
      <formula2>6/100</formula2>
    </dataValidation>
  </dataValidations>
  <printOptions/>
  <pageMargins left="0.68" right="0.11811023622047245" top="0.64" bottom="0.35433070866141736" header="0.31496062992125984" footer="0.31496062992125984"/>
  <pageSetup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140625" style="77" customWidth="1"/>
    <col min="2" max="2" width="8.8515625" style="77" customWidth="1"/>
    <col min="3" max="3" width="11.421875" style="75" customWidth="1"/>
    <col min="4" max="4" width="14.00390625" style="75" customWidth="1"/>
    <col min="5" max="5" width="15.57421875" style="75" customWidth="1"/>
    <col min="6" max="6" width="3.00390625" style="75" customWidth="1"/>
    <col min="7" max="7" width="14.140625" style="75" customWidth="1"/>
    <col min="8" max="8" width="10.00390625" style="75" customWidth="1"/>
    <col min="9" max="9" width="3.140625" style="74" customWidth="1"/>
    <col min="10" max="10" width="37.421875" style="74" customWidth="1"/>
    <col min="11" max="11" width="15.7109375" style="74" customWidth="1"/>
    <col min="12" max="12" width="8.140625" style="74" customWidth="1"/>
    <col min="13" max="16384" width="9.140625" style="74" customWidth="1"/>
  </cols>
  <sheetData>
    <row r="1" spans="1:12" ht="39.75">
      <c r="A1" s="146" t="s">
        <v>209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8" ht="30.75">
      <c r="A2" s="78" t="s">
        <v>150</v>
      </c>
      <c r="G2" s="181" t="s">
        <v>43</v>
      </c>
      <c r="H2" s="181"/>
    </row>
    <row r="3" spans="1:8" ht="96.75" thickBot="1">
      <c r="A3" s="96" t="s">
        <v>120</v>
      </c>
      <c r="B3" s="96" t="s">
        <v>119</v>
      </c>
      <c r="C3" s="96" t="s">
        <v>161</v>
      </c>
      <c r="D3" s="106" t="s">
        <v>179</v>
      </c>
      <c r="E3" s="106" t="s">
        <v>180</v>
      </c>
      <c r="F3" s="76"/>
      <c r="G3" s="96" t="s">
        <v>41</v>
      </c>
      <c r="H3" s="96" t="s">
        <v>121</v>
      </c>
    </row>
    <row r="4" spans="1:12" ht="34.5" customHeight="1" thickTop="1">
      <c r="A4" s="170">
        <v>0</v>
      </c>
      <c r="B4" s="170">
        <v>64.99</v>
      </c>
      <c r="C4" s="165" t="s">
        <v>112</v>
      </c>
      <c r="D4" s="165">
        <f>COUNTIF(ข้อมูล!G:G,"&lt;="&amp;B4)</f>
        <v>1</v>
      </c>
      <c r="E4" s="111">
        <f>SUMIF(ข้อมูล!I:I,"&lt;="&amp;B4)</f>
        <v>0</v>
      </c>
      <c r="G4" s="97" t="s">
        <v>44</v>
      </c>
      <c r="H4" s="98">
        <v>19430</v>
      </c>
      <c r="J4" s="131" t="s">
        <v>122</v>
      </c>
      <c r="K4" s="132">
        <f>SUM('ข้อมูล%การเลื่อน'!F:F)</f>
        <v>50</v>
      </c>
      <c r="L4" s="133" t="s">
        <v>125</v>
      </c>
    </row>
    <row r="5" spans="1:12" ht="34.5" customHeight="1">
      <c r="A5" s="170">
        <v>65</v>
      </c>
      <c r="B5" s="170">
        <v>74.99</v>
      </c>
      <c r="C5" s="165" t="s">
        <v>23</v>
      </c>
      <c r="D5" s="165">
        <f>COUNTIF(ข้อมูล!G:G,"&lt;="&amp;B5)-COUNTIF(ข้อมูล!G:G,"&lt;"&amp;A5)</f>
        <v>5</v>
      </c>
      <c r="E5" s="111">
        <f>SUMIF(ข้อมูล!G:G,"&lt;="&amp;B5,ข้อมูล!J:J)-SUMIF(ข้อมูล!G:G,"&lt;"&amp;A5,ข้อมูล!J:J)</f>
        <v>0</v>
      </c>
      <c r="G5" s="97" t="s">
        <v>45</v>
      </c>
      <c r="H5" s="98">
        <v>23970</v>
      </c>
      <c r="J5" s="134" t="s">
        <v>42</v>
      </c>
      <c r="K5" s="135">
        <f>SUM(ข้อมูล!F:F)</f>
        <v>527270</v>
      </c>
      <c r="L5" s="136" t="s">
        <v>19</v>
      </c>
    </row>
    <row r="6" spans="1:12" ht="34.5" customHeight="1">
      <c r="A6" s="170">
        <v>75</v>
      </c>
      <c r="B6" s="170">
        <v>84.99</v>
      </c>
      <c r="C6" s="165" t="s">
        <v>24</v>
      </c>
      <c r="D6" s="165">
        <f>COUNTIF(ข้อมูล!G:G,"&lt;="&amp;B6)-COUNTIF(ข้อมูล!G:G,"&lt;"&amp;A6)</f>
        <v>12</v>
      </c>
      <c r="E6" s="111">
        <f>SUMIF(ข้อมูล!G:G,"&lt;="&amp;B6,ข้อมูล!J:J)-SUMIF(ข้อมูล!G:G,"&lt;"&amp;A6,ข้อมูล!J:J)</f>
        <v>4680</v>
      </c>
      <c r="G6" s="97" t="s">
        <v>46</v>
      </c>
      <c r="H6" s="98">
        <v>59790</v>
      </c>
      <c r="J6" s="134" t="s">
        <v>159</v>
      </c>
      <c r="K6" s="137">
        <v>0.04</v>
      </c>
      <c r="L6" s="136"/>
    </row>
    <row r="7" spans="1:12" ht="34.5" customHeight="1">
      <c r="A7" s="170">
        <v>85</v>
      </c>
      <c r="B7" s="170">
        <v>94.99</v>
      </c>
      <c r="C7" s="165" t="s">
        <v>9</v>
      </c>
      <c r="D7" s="165">
        <f>COUNTIF(ข้อมูล!G:G,"&lt;="&amp;B7)-COUNTIF(ข้อมูล!G:G,"&lt;"&amp;A7)</f>
        <v>21</v>
      </c>
      <c r="E7" s="111">
        <f>SUMIF(ข้อมูล!G:G,"&lt;="&amp;B7,ข้อมูล!J:J)-SUMIF(ข้อมูล!G:G,"&lt;"&amp;A7,ข้อมูล!J:J)</f>
        <v>10010</v>
      </c>
      <c r="G7" s="97" t="s">
        <v>47</v>
      </c>
      <c r="H7" s="98">
        <v>33360</v>
      </c>
      <c r="J7" s="134" t="str">
        <f>"วงเงิน "&amp;K6*100&amp;"% ของค่าตอบแทนรวม"</f>
        <v>วงเงิน 4% ของค่าตอบแทนรวม</v>
      </c>
      <c r="K7" s="138">
        <f>K5*K6</f>
        <v>21090.8</v>
      </c>
      <c r="L7" s="136" t="s">
        <v>19</v>
      </c>
    </row>
    <row r="8" spans="1:12" ht="34.5" customHeight="1">
      <c r="A8" s="170">
        <v>95</v>
      </c>
      <c r="B8" s="170">
        <v>100</v>
      </c>
      <c r="C8" s="166" t="s">
        <v>102</v>
      </c>
      <c r="D8" s="166">
        <f>COUNTIF(ข้อมูล!G:G,"&lt;="&amp;B8)-COUNTIF(ข้อมูล!G:G,"&lt;"&amp;A8)</f>
        <v>11</v>
      </c>
      <c r="E8" s="167">
        <f>SUMIF(ข้อมูล!G:G,"&lt;="&amp;B8,ข้อมูล!J:J)-SUMIF(ข้อมูล!G:G,"&lt;"&amp;A8,ข้อมูล!J:J)</f>
        <v>6380</v>
      </c>
      <c r="G8" s="97" t="s">
        <v>48</v>
      </c>
      <c r="H8" s="98">
        <v>42830</v>
      </c>
      <c r="J8" s="139" t="s">
        <v>123</v>
      </c>
      <c r="K8" s="140">
        <f>SUM(ข้อมูล!J:J)</f>
        <v>21070</v>
      </c>
      <c r="L8" s="136" t="s">
        <v>19</v>
      </c>
    </row>
    <row r="9" spans="1:12" ht="34.5" customHeight="1" thickBot="1">
      <c r="A9" s="171"/>
      <c r="B9" s="171"/>
      <c r="C9" s="168" t="s">
        <v>32</v>
      </c>
      <c r="D9" s="168">
        <f>SUM(D4:D8)</f>
        <v>50</v>
      </c>
      <c r="E9" s="169">
        <f>SUM(E4:E8)</f>
        <v>21070</v>
      </c>
      <c r="G9" s="97" t="s">
        <v>49</v>
      </c>
      <c r="H9" s="98">
        <v>68350</v>
      </c>
      <c r="J9" s="141" t="str">
        <f>IF(K7-K8&gt;0,"วงเงินเหลือ","เกินวงเงิน")</f>
        <v>วงเงินเหลือ</v>
      </c>
      <c r="K9" s="142">
        <f>K7-K8</f>
        <v>20.799999999999272</v>
      </c>
      <c r="L9" s="143" t="s">
        <v>19</v>
      </c>
    </row>
    <row r="10" spans="10:12" ht="29.25" thickTop="1">
      <c r="J10" s="144"/>
      <c r="K10" s="144"/>
      <c r="L10" s="144"/>
    </row>
  </sheetData>
  <sheetProtection/>
  <mergeCells count="1">
    <mergeCell ref="G2:H2"/>
  </mergeCells>
  <printOptions/>
  <pageMargins left="0.81" right="0.11811023622047245" top="1.12" bottom="0.5511811023622047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Chaiwat Anujaree</cp:lastModifiedBy>
  <cp:lastPrinted>2011-08-16T04:12:18Z</cp:lastPrinted>
  <dcterms:created xsi:type="dcterms:W3CDTF">2010-03-29T10:42:36Z</dcterms:created>
  <dcterms:modified xsi:type="dcterms:W3CDTF">2012-10-09T02:27:49Z</dcterms:modified>
  <cp:category/>
  <cp:version/>
  <cp:contentType/>
  <cp:contentStatus/>
</cp:coreProperties>
</file>